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t-s-fs05\Общая\ПТО\ИНВЕСТИЦИИ\ИП_2022-2024\Корректировка_2022\2 Паспорты проектов\L_2096_ВЭ_Реконструкция ПС 110 кВ Мараканская\"/>
    </mc:Choice>
  </mc:AlternateContent>
  <bookViews>
    <workbookView xWindow="0" yWindow="0" windowWidth="28800" windowHeight="12345"/>
  </bookViews>
  <sheets>
    <sheet name="Расчёт на 2022 год" sheetId="4" r:id="rId1"/>
  </sheets>
  <calcPr calcId="162913" refMode="R1C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4" l="1"/>
  <c r="H40" i="4" l="1"/>
  <c r="H43" i="4" s="1"/>
  <c r="H39" i="4"/>
  <c r="H36" i="4" l="1"/>
  <c r="H26" i="4" l="1"/>
  <c r="H28" i="4"/>
  <c r="F13" i="4"/>
  <c r="F12" i="4"/>
  <c r="F11" i="4"/>
  <c r="D14" i="4"/>
  <c r="F14" i="4"/>
  <c r="H14" i="4"/>
  <c r="F24" i="4"/>
  <c r="H24" i="4"/>
  <c r="F23" i="4"/>
  <c r="H23" i="4"/>
  <c r="F21" i="4"/>
  <c r="H21" i="4"/>
  <c r="F20" i="4"/>
  <c r="H20" i="4"/>
  <c r="F18" i="4"/>
  <c r="H18" i="4"/>
  <c r="F17" i="4"/>
  <c r="H17" i="4"/>
  <c r="F16" i="4"/>
  <c r="H16" i="4"/>
  <c r="F9" i="4"/>
  <c r="H9" i="4"/>
  <c r="F8" i="4"/>
  <c r="H8" i="4"/>
  <c r="F7" i="4"/>
  <c r="H7" i="4"/>
  <c r="F5" i="4"/>
  <c r="H5" i="4"/>
  <c r="F4" i="4"/>
  <c r="H4" i="4"/>
  <c r="H29" i="4"/>
  <c r="H42" i="4" l="1"/>
</calcChain>
</file>

<file path=xl/sharedStrings.xml><?xml version="1.0" encoding="utf-8"?>
<sst xmlns="http://schemas.openxmlformats.org/spreadsheetml/2006/main" count="78" uniqueCount="76">
  <si>
    <t>№</t>
  </si>
  <si>
    <t>Расценка</t>
  </si>
  <si>
    <t>Норматив</t>
  </si>
  <si>
    <t>кол-во</t>
  </si>
  <si>
    <t>Итого</t>
  </si>
  <si>
    <t>А2-02</t>
  </si>
  <si>
    <t>П6-06</t>
  </si>
  <si>
    <t>А4-02</t>
  </si>
  <si>
    <t>П6-05</t>
  </si>
  <si>
    <t>П6-08</t>
  </si>
  <si>
    <t>АИИС КУЭ</t>
  </si>
  <si>
    <t>п. 25 стр. 7</t>
  </si>
  <si>
    <t>п.36 стр. 9</t>
  </si>
  <si>
    <t>АСУТП и ТМ</t>
  </si>
  <si>
    <t>Ячейка выключателя</t>
  </si>
  <si>
    <t>ИТОГО:</t>
  </si>
  <si>
    <t>ПИР</t>
  </si>
  <si>
    <t>СМР</t>
  </si>
  <si>
    <t>2021 год</t>
  </si>
  <si>
    <t>2018 год</t>
  </si>
  <si>
    <t>2019 год</t>
  </si>
  <si>
    <t>2020 год</t>
  </si>
  <si>
    <t>Коэфф-ты инфляции</t>
  </si>
  <si>
    <t>в том числе:</t>
  </si>
  <si>
    <t>С1-01-1..6</t>
  </si>
  <si>
    <t>Базовая цена на 01.01.2018 г.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</si>
  <si>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</si>
  <si>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</si>
  <si>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</si>
  <si>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</si>
  <si>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</si>
  <si>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</si>
  <si>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</si>
  <si>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</si>
  <si>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</si>
  <si>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</si>
  <si>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</si>
  <si>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14</t>
  </si>
  <si>
    <t>13</t>
  </si>
  <si>
    <t>15</t>
  </si>
  <si>
    <t>16</t>
  </si>
  <si>
    <t>Л.Л. Брылко</t>
  </si>
  <si>
    <t>п. 10 стр. 4</t>
  </si>
  <si>
    <t>В1-01 - 1..3</t>
  </si>
  <si>
    <t>С1-03-1..6</t>
  </si>
  <si>
    <t>С1-04-1..6</t>
  </si>
  <si>
    <t>Ячейка трансформатора</t>
  </si>
  <si>
    <t>п. 17 стр. 4</t>
  </si>
  <si>
    <t>П2-07</t>
  </si>
  <si>
    <t>А1-05</t>
  </si>
  <si>
    <t>П6-10</t>
  </si>
  <si>
    <t>Кол-во пообъектно</t>
  </si>
  <si>
    <t>п.30 стр. 8</t>
  </si>
  <si>
    <t>З5-01</t>
  </si>
  <si>
    <t>Здания ОПУ, ЗРУ</t>
  </si>
  <si>
    <t>Д2-01</t>
  </si>
  <si>
    <t>Итого на 
ВЛ и ПС</t>
  </si>
  <si>
    <t>Т1-02 - 1..4</t>
  </si>
  <si>
    <t>Всего: без НДС</t>
  </si>
  <si>
    <t>Всего: с НДС</t>
  </si>
  <si>
    <t>ИТОГО ПИР на 2022 г. без НДС</t>
  </si>
  <si>
    <t>ИТОГО ПИР на 2022 г. с НДС</t>
  </si>
  <si>
    <t>Регион-ный коэфф.</t>
  </si>
  <si>
    <t>Подготовка территории</t>
  </si>
  <si>
    <t>Б1-10</t>
  </si>
  <si>
    <t>м2</t>
  </si>
  <si>
    <t xml:space="preserve">Составили: </t>
  </si>
  <si>
    <t>начальник ОКС</t>
  </si>
  <si>
    <t>И. о. начальника ПТО</t>
  </si>
  <si>
    <t>Д.С. Демидов</t>
  </si>
  <si>
    <t>Расчёт стоимости реализации проекта по УНЦ 
(Реконструкция ПС 110 кВ Мараканская с заменой Т-2 мощностью 6,3 МВА на трансформатор 
мощностью не менее 10 МВА и установкой  элегазовых выключателей 110кВ 
в цепях трансформаторов 110 кВ Т-1 и Т-2, с заменой устройств РЗА)</t>
  </si>
  <si>
    <t>ИТОГО СМР на 2022 г. без НДС</t>
  </si>
  <si>
    <t>ИТОГО СМР на 2022 г. с НДС</t>
  </si>
  <si>
    <t xml:space="preserve">2022 год </t>
  </si>
  <si>
    <t>2023 год</t>
  </si>
  <si>
    <t xml:space="preserve">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</si>
</sst>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;[Red]#,##0.00"/>
    <numFmt numFmtId="165" formatCode="#,##0.000;[Red]#,##0.000"/>
    <numFmt numFmtId="166" formatCode="#,##0;[Red]#,##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164" fontId="1" fillId="0" borderId="2" xfId="0" applyNumberFormat="1" applyFont="1" applyBorder="1" applyAlignment="1">
      <alignment horizontal="left" vertical="center"/>
    </xf>
    <xf numFmtId="0" fontId="1" fillId="0" borderId="2" xfId="0" applyFont="1" applyBorder="1"/>
    <xf numFmtId="164" fontId="1" fillId="0" borderId="2" xfId="0" applyNumberFormat="1" applyFont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166" fontId="1" fillId="0" borderId="2" xfId="0" applyNumberFormat="1" applyFont="1" applyBorder="1" applyAlignment="1">
      <alignment horizontal="center" vertical="center"/>
    </xf>
    <xf numFmtId="166" fontId="1" fillId="2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166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Border="1" applyAlignment="1">
      <alignment vertical="center"/>
    </xf>
    <xf numFmtId="164" fontId="4" fillId="0" borderId="2" xfId="0" applyNumberFormat="1" applyFont="1" applyBorder="1" applyAlignment="1">
      <alignment horizontal="right" vertical="center"/>
    </xf>
    <xf numFmtId="164" fontId="4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vertical="center"/>
    </xf>
    <xf numFmtId="164" fontId="1" fillId="0" borderId="2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 vertical="center" wrapText="1"/>
    </xf>
    <xf numFmtId="164" fontId="1" fillId="0" borderId="2" xfId="0" applyNumberFormat="1" applyFont="1" applyFill="1" applyBorder="1" applyAlignment="1">
      <alignment horizontal="left" vertical="center"/>
    </xf>
    <xf numFmtId="164" fontId="1" fillId="0" borderId="2" xfId="0" applyNumberFormat="1" applyFont="1" applyBorder="1" applyAlignment="1">
      <alignment horizontal="right" vertical="center"/>
    </xf>
    <xf numFmtId="166" fontId="1" fillId="0" borderId="2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vertical="center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0" xfId="0" applyFont="1"/>
    <xf numFmtId="49" fontId="1" fillId="0" borderId="2" xfId="0" applyNumberFormat="1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left" vertical="center"/>
    </xf>
    <xf numFmtId="164" fontId="4" fillId="0" borderId="4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2" fontId="1" fillId="0" borderId="2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164" fontId="4" fillId="0" borderId="3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zoomScaleNormal="100" workbookViewId="0">
      <pane xSplit="1" ySplit="2" topLeftCell="B24" activePane="bottomRight" state="frozen"/>
      <selection pane="topRight" activeCell="B1" sqref="B1"/>
      <selection pane="bottomLeft" activeCell="A3" sqref="A3"/>
      <selection pane="bottomRight" activeCell="H38" sqref="H38"/>
    </sheetView>
  </sheetViews>
  <sheetFormatPr defaultRowHeight="15" x14ac:dyDescent="0.25"/>
  <cols>
    <col min="1" max="1" width="6" style="1" customWidth="1"/>
    <col min="2" max="2" width="24.5703125" style="2" customWidth="1"/>
    <col min="3" max="3" width="16.28515625" style="1" customWidth="1"/>
    <col min="4" max="4" width="14.42578125" style="1" customWidth="1"/>
    <col min="5" max="5" width="11.5703125" style="1" customWidth="1"/>
    <col min="6" max="7" width="16.5703125" style="1" customWidth="1"/>
    <col min="8" max="8" width="17.5703125" style="1" customWidth="1"/>
    <col min="9" max="9" width="15.42578125" style="1" customWidth="1"/>
    <col min="10" max="10" width="12.7109375" style="29" customWidth="1"/>
    <col min="11" max="11" width="11.28515625" style="1" bestFit="1" customWidth="1"/>
    <col min="12" max="16384" width="9.140625" style="1"/>
  </cols>
  <sheetData>
    <row r="1" spans="1:11" ht="71.25" customHeight="1" x14ac:dyDescent="0.25">
      <c r="A1" s="53" t="s">
        <v>70</v>
      </c>
      <c r="B1" s="53"/>
      <c r="C1" s="53"/>
      <c r="D1" s="53"/>
      <c r="E1" s="53"/>
      <c r="F1" s="53"/>
      <c r="G1" s="53"/>
      <c r="H1" s="53"/>
    </row>
    <row r="2" spans="1:11" ht="33.75" customHeight="1" x14ac:dyDescent="0.25">
      <c r="A2" s="6" t="s">
        <v>0</v>
      </c>
      <c r="B2" s="6" t="s">
        <v>1</v>
      </c>
      <c r="C2" s="6" t="s">
        <v>2</v>
      </c>
      <c r="D2" s="6" t="s">
        <v>3</v>
      </c>
      <c r="E2" s="45" t="s">
        <v>62</v>
      </c>
      <c r="F2" s="6" t="s">
        <v>4</v>
      </c>
      <c r="G2" s="37" t="s">
        <v>51</v>
      </c>
      <c r="H2" s="33" t="s">
        <v>56</v>
      </c>
      <c r="I2" s="9"/>
      <c r="J2" s="15"/>
      <c r="K2" s="9"/>
    </row>
    <row r="3" spans="1:11" x14ac:dyDescent="0.25">
      <c r="A3" s="7"/>
      <c r="B3" s="8" t="s">
        <v>14</v>
      </c>
      <c r="C3" s="7" t="s">
        <v>42</v>
      </c>
      <c r="D3" s="7"/>
      <c r="E3" s="7"/>
      <c r="F3" s="7"/>
      <c r="G3" s="11"/>
      <c r="H3" s="13"/>
      <c r="I3" s="9"/>
      <c r="J3" s="15"/>
      <c r="K3" s="9"/>
    </row>
    <row r="4" spans="1:11" x14ac:dyDescent="0.2">
      <c r="A4" s="35">
        <v>1</v>
      </c>
      <c r="B4" s="34" t="s">
        <v>43</v>
      </c>
      <c r="C4" s="10">
        <v>23135</v>
      </c>
      <c r="D4" s="18">
        <v>2</v>
      </c>
      <c r="E4" s="19">
        <v>1.1100000000000001</v>
      </c>
      <c r="F4" s="19">
        <f>+C4*D4*E4</f>
        <v>51359.700000000004</v>
      </c>
      <c r="G4" s="18">
        <v>1</v>
      </c>
      <c r="H4" s="22">
        <f>+F4*G4</f>
        <v>51359.700000000004</v>
      </c>
      <c r="I4" s="9"/>
      <c r="J4" s="15"/>
      <c r="K4" s="9"/>
    </row>
    <row r="5" spans="1:11" x14ac:dyDescent="0.25">
      <c r="A5" s="30" t="s">
        <v>26</v>
      </c>
      <c r="B5" s="4" t="s">
        <v>50</v>
      </c>
      <c r="C5" s="10">
        <v>7500</v>
      </c>
      <c r="D5" s="10">
        <v>1</v>
      </c>
      <c r="E5" s="10">
        <v>1</v>
      </c>
      <c r="F5" s="6">
        <f>+C5*D5</f>
        <v>7500</v>
      </c>
      <c r="G5" s="18"/>
      <c r="H5" s="12">
        <f>+F5</f>
        <v>7500</v>
      </c>
      <c r="I5" s="9"/>
      <c r="J5" s="15"/>
      <c r="K5" s="9"/>
    </row>
    <row r="6" spans="1:11" x14ac:dyDescent="0.25">
      <c r="A6" s="31"/>
      <c r="B6" s="8" t="s">
        <v>46</v>
      </c>
      <c r="C6" s="7" t="s">
        <v>47</v>
      </c>
      <c r="D6" s="7"/>
      <c r="E6" s="7"/>
      <c r="F6" s="7"/>
      <c r="G6" s="11"/>
      <c r="H6" s="13"/>
      <c r="I6" s="9"/>
      <c r="J6" s="15"/>
      <c r="K6" s="9"/>
    </row>
    <row r="7" spans="1:11" x14ac:dyDescent="0.2">
      <c r="A7" s="30" t="s">
        <v>28</v>
      </c>
      <c r="B7" s="5" t="s">
        <v>57</v>
      </c>
      <c r="C7" s="10">
        <v>37578</v>
      </c>
      <c r="D7" s="10">
        <v>1</v>
      </c>
      <c r="E7" s="6">
        <v>1.07</v>
      </c>
      <c r="F7" s="6">
        <f>+C7*D7*E7</f>
        <v>40208.46</v>
      </c>
      <c r="G7" s="18">
        <v>1</v>
      </c>
      <c r="H7" s="12">
        <f>+F7*G7</f>
        <v>40208.46</v>
      </c>
      <c r="I7" s="9"/>
      <c r="J7" s="15"/>
      <c r="K7" s="9"/>
    </row>
    <row r="8" spans="1:11" x14ac:dyDescent="0.25">
      <c r="A8" s="30" t="s">
        <v>27</v>
      </c>
      <c r="B8" s="26" t="s">
        <v>55</v>
      </c>
      <c r="C8" s="10">
        <v>2156</v>
      </c>
      <c r="D8" s="18">
        <v>1</v>
      </c>
      <c r="E8" s="19">
        <v>1.06</v>
      </c>
      <c r="F8" s="19">
        <f>+C8*D8*E8</f>
        <v>2285.36</v>
      </c>
      <c r="G8" s="18">
        <v>3</v>
      </c>
      <c r="H8" s="12">
        <f>+F8*G8</f>
        <v>6856.08</v>
      </c>
      <c r="I8" s="9"/>
      <c r="J8" s="15"/>
      <c r="K8" s="9"/>
    </row>
    <row r="9" spans="1:11" x14ac:dyDescent="0.25">
      <c r="A9" s="30" t="s">
        <v>29</v>
      </c>
      <c r="B9" s="4" t="s">
        <v>48</v>
      </c>
      <c r="C9" s="10">
        <v>2900</v>
      </c>
      <c r="D9" s="10">
        <v>1</v>
      </c>
      <c r="E9" s="10">
        <v>1</v>
      </c>
      <c r="F9" s="6">
        <f>+C9*D9</f>
        <v>2900</v>
      </c>
      <c r="G9" s="18"/>
      <c r="H9" s="12">
        <f>+F9</f>
        <v>2900</v>
      </c>
      <c r="I9" s="9"/>
      <c r="J9" s="15"/>
      <c r="K9" s="9"/>
    </row>
    <row r="10" spans="1:11" x14ac:dyDescent="0.25">
      <c r="A10" s="31"/>
      <c r="B10" s="8" t="s">
        <v>63</v>
      </c>
      <c r="C10" s="11"/>
      <c r="D10" s="11"/>
      <c r="E10" s="7"/>
      <c r="F10" s="7"/>
      <c r="G10" s="11"/>
      <c r="H10" s="13"/>
      <c r="I10" s="9"/>
      <c r="J10" s="15"/>
      <c r="K10" s="9"/>
    </row>
    <row r="11" spans="1:11" x14ac:dyDescent="0.25">
      <c r="A11" s="30" t="s">
        <v>30</v>
      </c>
      <c r="B11" s="26" t="s">
        <v>24</v>
      </c>
      <c r="C11" s="18">
        <v>833</v>
      </c>
      <c r="D11" s="19">
        <v>2</v>
      </c>
      <c r="E11" s="18">
        <v>1</v>
      </c>
      <c r="F11" s="18">
        <f>+C11*D11</f>
        <v>1666</v>
      </c>
      <c r="G11" s="18" t="s">
        <v>65</v>
      </c>
      <c r="H11" s="22"/>
      <c r="I11" s="9"/>
      <c r="J11" s="15"/>
      <c r="K11" s="9"/>
    </row>
    <row r="12" spans="1:11" x14ac:dyDescent="0.25">
      <c r="A12" s="30" t="s">
        <v>31</v>
      </c>
      <c r="B12" s="26" t="s">
        <v>45</v>
      </c>
      <c r="C12" s="10">
        <v>1220</v>
      </c>
      <c r="D12" s="19">
        <v>1</v>
      </c>
      <c r="E12" s="10">
        <v>1</v>
      </c>
      <c r="F12" s="18">
        <f>+C12*D12</f>
        <v>1220</v>
      </c>
      <c r="G12" s="18" t="s">
        <v>65</v>
      </c>
      <c r="H12" s="22"/>
      <c r="I12" s="9"/>
      <c r="J12" s="15"/>
      <c r="K12" s="9"/>
    </row>
    <row r="13" spans="1:11" x14ac:dyDescent="0.25">
      <c r="A13" s="30" t="s">
        <v>32</v>
      </c>
      <c r="B13" s="26" t="s">
        <v>44</v>
      </c>
      <c r="C13" s="10">
        <v>100</v>
      </c>
      <c r="D13" s="19">
        <v>1</v>
      </c>
      <c r="E13" s="10">
        <v>1</v>
      </c>
      <c r="F13" s="18">
        <f>+C13*D13</f>
        <v>100</v>
      </c>
      <c r="G13" s="18" t="s">
        <v>65</v>
      </c>
      <c r="H13" s="12"/>
      <c r="I13" s="9"/>
      <c r="J13" s="15"/>
      <c r="K13" s="9"/>
    </row>
    <row r="14" spans="1:11" x14ac:dyDescent="0.25">
      <c r="A14" s="30" t="s">
        <v>33</v>
      </c>
      <c r="B14" s="46" t="s">
        <v>64</v>
      </c>
      <c r="C14" s="47">
        <v>2.5499999999999998</v>
      </c>
      <c r="D14" s="18">
        <f>+F11+F12+F13</f>
        <v>2986</v>
      </c>
      <c r="E14" s="10">
        <v>1</v>
      </c>
      <c r="F14" s="6">
        <f>+C14*D14</f>
        <v>7614.2999999999993</v>
      </c>
      <c r="G14" s="18">
        <v>1</v>
      </c>
      <c r="H14" s="22">
        <f>+F14*G14</f>
        <v>7614.2999999999993</v>
      </c>
      <c r="I14" s="9"/>
      <c r="J14" s="15"/>
      <c r="K14" s="9"/>
    </row>
    <row r="15" spans="1:11" x14ac:dyDescent="0.25">
      <c r="A15" s="31"/>
      <c r="B15" s="25" t="s">
        <v>10</v>
      </c>
      <c r="C15" s="7" t="s">
        <v>11</v>
      </c>
      <c r="D15" s="7"/>
      <c r="E15" s="7"/>
      <c r="F15" s="7"/>
      <c r="G15" s="11"/>
      <c r="H15" s="13"/>
      <c r="I15" s="9"/>
      <c r="J15" s="15"/>
      <c r="K15" s="9"/>
    </row>
    <row r="16" spans="1:11" x14ac:dyDescent="0.25">
      <c r="A16" s="30" t="s">
        <v>34</v>
      </c>
      <c r="B16" s="4" t="s">
        <v>49</v>
      </c>
      <c r="C16" s="10">
        <v>90</v>
      </c>
      <c r="D16" s="10">
        <v>2</v>
      </c>
      <c r="E16" s="6">
        <v>1.06</v>
      </c>
      <c r="F16" s="6">
        <f>+C16*D16*E16</f>
        <v>190.8</v>
      </c>
      <c r="G16" s="18">
        <v>3</v>
      </c>
      <c r="H16" s="12">
        <f>+F16*G16</f>
        <v>572.40000000000009</v>
      </c>
      <c r="I16" s="9"/>
      <c r="J16" s="15"/>
      <c r="K16" s="9"/>
    </row>
    <row r="17" spans="1:11" x14ac:dyDescent="0.25">
      <c r="A17" s="30" t="s">
        <v>35</v>
      </c>
      <c r="B17" s="4" t="s">
        <v>5</v>
      </c>
      <c r="C17" s="10">
        <v>588</v>
      </c>
      <c r="D17" s="10">
        <v>1</v>
      </c>
      <c r="E17" s="6">
        <v>1.06</v>
      </c>
      <c r="F17" s="6">
        <f>+C17*D17*E17</f>
        <v>623.28000000000009</v>
      </c>
      <c r="G17" s="18">
        <v>1</v>
      </c>
      <c r="H17" s="12">
        <f>+F17*G17</f>
        <v>623.28000000000009</v>
      </c>
      <c r="I17" s="9"/>
      <c r="J17" s="15"/>
      <c r="K17" s="9"/>
    </row>
    <row r="18" spans="1:11" x14ac:dyDescent="0.25">
      <c r="A18" s="30" t="s">
        <v>36</v>
      </c>
      <c r="B18" s="4" t="s">
        <v>8</v>
      </c>
      <c r="C18" s="10">
        <v>70</v>
      </c>
      <c r="D18" s="10">
        <v>1</v>
      </c>
      <c r="E18" s="6">
        <v>1</v>
      </c>
      <c r="F18" s="6">
        <f>+C18*D18</f>
        <v>70</v>
      </c>
      <c r="G18" s="18"/>
      <c r="H18" s="12">
        <f>+F18</f>
        <v>70</v>
      </c>
      <c r="I18" s="9"/>
      <c r="J18" s="15"/>
      <c r="K18" s="9"/>
    </row>
    <row r="19" spans="1:11" x14ac:dyDescent="0.25">
      <c r="A19" s="31"/>
      <c r="B19" s="8" t="s">
        <v>13</v>
      </c>
      <c r="C19" s="7" t="s">
        <v>12</v>
      </c>
      <c r="D19" s="11"/>
      <c r="E19" s="7"/>
      <c r="F19" s="7"/>
      <c r="G19" s="11"/>
      <c r="H19" s="13"/>
      <c r="I19" s="9"/>
      <c r="J19" s="15"/>
      <c r="K19" s="9"/>
    </row>
    <row r="20" spans="1:11" x14ac:dyDescent="0.25">
      <c r="A20" s="30" t="s">
        <v>38</v>
      </c>
      <c r="B20" s="4" t="s">
        <v>7</v>
      </c>
      <c r="C20" s="10">
        <v>629</v>
      </c>
      <c r="D20" s="10">
        <v>1</v>
      </c>
      <c r="E20" s="6">
        <v>1.06</v>
      </c>
      <c r="F20" s="6">
        <f>+C20*D20*E20</f>
        <v>666.74</v>
      </c>
      <c r="G20" s="18">
        <v>4</v>
      </c>
      <c r="H20" s="12">
        <f>+F20*G20</f>
        <v>2666.96</v>
      </c>
      <c r="I20" s="9"/>
      <c r="J20" s="15"/>
      <c r="K20" s="9"/>
    </row>
    <row r="21" spans="1:11" x14ac:dyDescent="0.25">
      <c r="A21" s="30" t="s">
        <v>37</v>
      </c>
      <c r="B21" s="4" t="s">
        <v>6</v>
      </c>
      <c r="C21" s="10">
        <v>300</v>
      </c>
      <c r="D21" s="10">
        <v>1</v>
      </c>
      <c r="E21" s="10">
        <v>1</v>
      </c>
      <c r="F21" s="6">
        <f>+C21*D21</f>
        <v>300</v>
      </c>
      <c r="G21" s="18"/>
      <c r="H21" s="12">
        <f>+F21</f>
        <v>300</v>
      </c>
      <c r="I21" s="9"/>
      <c r="J21" s="15"/>
      <c r="K21" s="9"/>
    </row>
    <row r="22" spans="1:11" x14ac:dyDescent="0.25">
      <c r="A22" s="31"/>
      <c r="B22" s="8" t="s">
        <v>54</v>
      </c>
      <c r="C22" s="11" t="s">
        <v>52</v>
      </c>
      <c r="D22" s="11"/>
      <c r="E22" s="7"/>
      <c r="F22" s="7"/>
      <c r="G22" s="11"/>
      <c r="H22" s="13"/>
      <c r="I22" s="9"/>
      <c r="J22" s="15"/>
      <c r="K22" s="9"/>
    </row>
    <row r="23" spans="1:11" x14ac:dyDescent="0.25">
      <c r="A23" s="30" t="s">
        <v>39</v>
      </c>
      <c r="B23" s="4" t="s">
        <v>53</v>
      </c>
      <c r="C23" s="10">
        <v>9450</v>
      </c>
      <c r="D23" s="10">
        <v>1</v>
      </c>
      <c r="E23" s="6">
        <v>1.24</v>
      </c>
      <c r="F23" s="6">
        <f>+C23*D23*E23</f>
        <v>11718</v>
      </c>
      <c r="G23" s="18">
        <v>1</v>
      </c>
      <c r="H23" s="12">
        <f>+F23*G23</f>
        <v>11718</v>
      </c>
      <c r="I23" s="9"/>
      <c r="J23" s="15"/>
      <c r="K23" s="9"/>
    </row>
    <row r="24" spans="1:11" x14ac:dyDescent="0.25">
      <c r="A24" s="30" t="s">
        <v>40</v>
      </c>
      <c r="B24" s="4" t="s">
        <v>9</v>
      </c>
      <c r="C24" s="10">
        <v>1500</v>
      </c>
      <c r="D24" s="10">
        <v>1</v>
      </c>
      <c r="E24" s="10">
        <v>1</v>
      </c>
      <c r="F24" s="6">
        <f>+C24*D24</f>
        <v>1500</v>
      </c>
      <c r="G24" s="18"/>
      <c r="H24" s="12">
        <f>+F24</f>
        <v>1500</v>
      </c>
      <c r="I24" s="9"/>
      <c r="J24" s="15"/>
      <c r="K24" s="9"/>
    </row>
    <row r="25" spans="1:11" x14ac:dyDescent="0.25">
      <c r="A25" s="32"/>
      <c r="B25" s="20"/>
      <c r="C25" s="20"/>
      <c r="D25" s="20"/>
      <c r="E25" s="20"/>
      <c r="F25" s="12"/>
      <c r="G25" s="16"/>
      <c r="H25" s="12"/>
      <c r="I25" s="9"/>
      <c r="J25" s="15"/>
      <c r="K25" s="9"/>
    </row>
    <row r="26" spans="1:11" x14ac:dyDescent="0.25">
      <c r="A26" s="30"/>
      <c r="B26" s="4"/>
      <c r="C26" s="6"/>
      <c r="D26" s="27"/>
      <c r="E26" s="23"/>
      <c r="F26" s="21" t="s">
        <v>25</v>
      </c>
      <c r="G26" s="28" t="s">
        <v>15</v>
      </c>
      <c r="H26" s="12">
        <f>SUM(H4:H24)</f>
        <v>133889.18</v>
      </c>
      <c r="I26" s="14"/>
      <c r="J26" s="15"/>
      <c r="K26" s="9"/>
    </row>
    <row r="27" spans="1:11" x14ac:dyDescent="0.25">
      <c r="A27" s="30"/>
      <c r="B27" s="4"/>
      <c r="C27" s="6"/>
      <c r="D27" s="23"/>
      <c r="E27" s="23"/>
      <c r="F27" s="23"/>
      <c r="G27" s="27" t="s">
        <v>23</v>
      </c>
      <c r="H27" s="6"/>
      <c r="I27" s="14"/>
      <c r="J27" s="15"/>
      <c r="K27" s="9"/>
    </row>
    <row r="28" spans="1:11" x14ac:dyDescent="0.25">
      <c r="A28" s="30"/>
      <c r="B28" s="4"/>
      <c r="C28" s="6"/>
      <c r="D28" s="23"/>
      <c r="E28" s="23"/>
      <c r="F28" s="23"/>
      <c r="G28" s="24" t="s">
        <v>16</v>
      </c>
      <c r="H28" s="22">
        <f>+H5+H9+H18+H21+H24</f>
        <v>12270</v>
      </c>
      <c r="I28" s="14"/>
      <c r="J28" s="15"/>
      <c r="K28" s="9"/>
    </row>
    <row r="29" spans="1:11" x14ac:dyDescent="0.25">
      <c r="A29" s="30"/>
      <c r="B29" s="4"/>
      <c r="C29" s="6"/>
      <c r="D29" s="23"/>
      <c r="E29" s="23"/>
      <c r="F29" s="23"/>
      <c r="G29" s="24" t="s">
        <v>17</v>
      </c>
      <c r="H29" s="22">
        <f>+H26-H28</f>
        <v>121619.18</v>
      </c>
      <c r="I29" s="14"/>
      <c r="J29" s="15"/>
      <c r="K29" s="9"/>
    </row>
    <row r="30" spans="1:11" x14ac:dyDescent="0.25">
      <c r="A30" s="6"/>
      <c r="B30" s="4"/>
      <c r="C30" s="6" t="s">
        <v>19</v>
      </c>
      <c r="D30" s="6" t="s">
        <v>20</v>
      </c>
      <c r="E30" s="6" t="s">
        <v>21</v>
      </c>
      <c r="F30" s="6" t="s">
        <v>18</v>
      </c>
      <c r="G30" s="49"/>
      <c r="H30" s="49"/>
      <c r="J30" s="1"/>
    </row>
    <row r="31" spans="1:11" x14ac:dyDescent="0.25">
      <c r="A31" s="6"/>
      <c r="B31" s="4" t="s">
        <v>22</v>
      </c>
      <c r="C31" s="17">
        <v>1.0509999999999999</v>
      </c>
      <c r="D31" s="17">
        <v>1.0549999999999999</v>
      </c>
      <c r="E31" s="17">
        <v>1.038</v>
      </c>
      <c r="F31" s="17">
        <v>1.0509999999999999</v>
      </c>
      <c r="G31" s="49"/>
      <c r="H31" s="49"/>
      <c r="J31" s="1"/>
    </row>
    <row r="32" spans="1:11" x14ac:dyDescent="0.25">
      <c r="A32" s="6"/>
      <c r="B32" s="4"/>
      <c r="C32" s="17"/>
      <c r="D32" s="17"/>
      <c r="E32" s="6"/>
      <c r="F32" s="6"/>
      <c r="G32" s="49"/>
      <c r="H32" s="49"/>
      <c r="J32" s="1"/>
    </row>
    <row r="33" spans="1:11" x14ac:dyDescent="0.25">
      <c r="A33" s="6"/>
      <c r="B33" s="4"/>
      <c r="C33" s="17" t="s">
        <v>73</v>
      </c>
      <c r="D33" s="17" t="s">
        <v>74</v>
      </c>
      <c r="E33" s="6" t="s">
        <v>75</v>
      </c>
      <c r="F33" s="6"/>
      <c r="G33" s="49"/>
      <c r="H33" s="49"/>
      <c r="J33" s="1"/>
    </row>
    <row r="34" spans="1:11" x14ac:dyDescent="0.25">
      <c r="A34" s="6"/>
      <c r="B34" s="4"/>
      <c r="C34" s="17">
        <v>1.0429999999999999</v>
      </c>
      <c r="D34" s="17">
        <v>1.042</v>
      </c>
      <c r="E34" s="17">
        <v>1.0409999999999999</v>
      </c>
      <c r="F34" s="6"/>
      <c r="G34" s="49"/>
      <c r="H34" s="49"/>
      <c r="J34" s="1"/>
    </row>
    <row r="35" spans="1:11" x14ac:dyDescent="0.25">
      <c r="A35" s="30"/>
      <c r="B35" s="4"/>
      <c r="C35" s="17"/>
      <c r="D35" s="17"/>
      <c r="E35" s="17"/>
      <c r="F35" s="17"/>
      <c r="G35" s="16"/>
      <c r="H35" s="12"/>
      <c r="I35" s="14"/>
      <c r="J35" s="15"/>
      <c r="K35" s="9"/>
    </row>
    <row r="36" spans="1:11" x14ac:dyDescent="0.25">
      <c r="A36" s="30"/>
      <c r="B36" s="4"/>
      <c r="C36" s="49"/>
      <c r="D36" s="6"/>
      <c r="E36" s="6"/>
      <c r="F36" s="6"/>
      <c r="G36" s="21" t="s">
        <v>60</v>
      </c>
      <c r="H36" s="22">
        <f>+H28*C31*D31*E31*F31*C34</f>
        <v>15480.469082705269</v>
      </c>
      <c r="I36" s="9"/>
      <c r="J36" s="15"/>
      <c r="K36" s="9"/>
    </row>
    <row r="37" spans="1:11" x14ac:dyDescent="0.25">
      <c r="A37" s="30"/>
      <c r="B37" s="4"/>
      <c r="C37" s="49"/>
      <c r="D37" s="38"/>
      <c r="E37" s="17"/>
      <c r="F37" s="6"/>
      <c r="G37" s="21" t="s">
        <v>71</v>
      </c>
      <c r="H37" s="22">
        <f>+H29*C31*D31*E31*F31*C34*D34*E34</f>
        <v>166440.90671538937</v>
      </c>
      <c r="J37" s="15"/>
      <c r="K37" s="3"/>
    </row>
    <row r="38" spans="1:11" x14ac:dyDescent="0.25">
      <c r="A38" s="30"/>
      <c r="B38" s="4"/>
      <c r="C38" s="6"/>
      <c r="D38" s="6"/>
      <c r="E38" s="6"/>
      <c r="F38" s="6"/>
      <c r="G38" s="6"/>
      <c r="H38" s="19"/>
      <c r="J38" s="15"/>
      <c r="K38" s="3"/>
    </row>
    <row r="39" spans="1:11" x14ac:dyDescent="0.25">
      <c r="A39" s="30"/>
      <c r="B39" s="4"/>
      <c r="C39" s="6"/>
      <c r="D39" s="6"/>
      <c r="E39" s="6"/>
      <c r="F39" s="6"/>
      <c r="G39" s="21" t="s">
        <v>61</v>
      </c>
      <c r="H39" s="22">
        <f>+H36*1.2</f>
        <v>18576.562899246321</v>
      </c>
    </row>
    <row r="40" spans="1:11" x14ac:dyDescent="0.25">
      <c r="A40" s="30"/>
      <c r="B40" s="4"/>
      <c r="C40" s="6"/>
      <c r="D40" s="6"/>
      <c r="E40" s="6"/>
      <c r="F40" s="42"/>
      <c r="G40" s="43" t="s">
        <v>72</v>
      </c>
      <c r="H40" s="44">
        <f>+H37*1.2</f>
        <v>199729.08805846723</v>
      </c>
      <c r="J40" s="14"/>
    </row>
    <row r="41" spans="1:11" x14ac:dyDescent="0.25">
      <c r="A41" s="30"/>
      <c r="B41" s="4"/>
      <c r="C41" s="6"/>
      <c r="D41" s="6"/>
      <c r="E41" s="48"/>
      <c r="F41" s="42"/>
      <c r="G41" s="43"/>
      <c r="H41" s="44"/>
      <c r="J41" s="14"/>
    </row>
    <row r="42" spans="1:11" x14ac:dyDescent="0.25">
      <c r="A42" s="39"/>
      <c r="B42" s="40"/>
      <c r="C42" s="12"/>
      <c r="D42" s="12"/>
      <c r="E42" s="41"/>
      <c r="F42" s="54" t="s">
        <v>58</v>
      </c>
      <c r="G42" s="54"/>
      <c r="H42" s="22">
        <f>H36+H37</f>
        <v>181921.37579809464</v>
      </c>
      <c r="I42" s="51"/>
      <c r="J42" s="52"/>
    </row>
    <row r="43" spans="1:11" x14ac:dyDescent="0.25">
      <c r="A43" s="39"/>
      <c r="B43" s="40"/>
      <c r="C43" s="12"/>
      <c r="D43" s="12"/>
      <c r="E43" s="41"/>
      <c r="F43" s="54" t="s">
        <v>59</v>
      </c>
      <c r="G43" s="54"/>
      <c r="H43" s="22">
        <f>H39+H40</f>
        <v>218305.65095771354</v>
      </c>
      <c r="I43" s="51"/>
      <c r="J43" s="52"/>
    </row>
    <row r="44" spans="1:11" x14ac:dyDescent="0.25">
      <c r="A44" s="36"/>
      <c r="J44" s="14"/>
    </row>
    <row r="45" spans="1:11" x14ac:dyDescent="0.25">
      <c r="B45" s="50" t="s">
        <v>66</v>
      </c>
      <c r="C45" s="9"/>
      <c r="D45" s="50" t="s">
        <v>68</v>
      </c>
      <c r="E45" s="9"/>
      <c r="F45" s="9"/>
      <c r="G45" s="3" t="s">
        <v>69</v>
      </c>
    </row>
    <row r="46" spans="1:11" x14ac:dyDescent="0.25">
      <c r="B46" s="3"/>
      <c r="C46" s="9"/>
      <c r="D46" s="9"/>
      <c r="E46" s="9"/>
      <c r="F46" s="9"/>
      <c r="G46" s="9"/>
    </row>
    <row r="47" spans="1:11" x14ac:dyDescent="0.25">
      <c r="B47" s="3"/>
      <c r="C47" s="9"/>
      <c r="D47" s="50" t="s">
        <v>67</v>
      </c>
      <c r="E47" s="9"/>
      <c r="F47" s="9"/>
      <c r="G47" s="3" t="s">
        <v>41</v>
      </c>
    </row>
  </sheetData>
  <mergeCells count="5">
    <mergeCell ref="I42:J42"/>
    <mergeCell ref="I43:J43"/>
    <mergeCell ref="A1:H1"/>
    <mergeCell ref="F42:G42"/>
    <mergeCell ref="F43:G43"/>
  </mergeCells>
  <printOptions horizontalCentered="1"/>
  <pageMargins left="0.70866141732283472" right="0.39370078740157483" top="0.78740157480314965" bottom="0.39370078740157483" header="0.31496062992125984" footer="0.31496062992125984"/>
  <pageSetup paperSize="9" scale="73" orientation="portrait" r:id="rId1"/>
  <colBreaks count="1" manualBreakCount="1">
    <brk id="9" max="1048575" man="1"/>
  </colBreaks>
  <ignoredErrors>
    <ignoredError sqref="A5:A2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Расчёт на 2022 год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Брылко Лидия Леонидовна</dc:creator>
  <cp:lastModifiedBy>Демидов Дмитрий Сергеевич</cp:lastModifiedBy>
  <cp:lastPrinted>2021-07-22T02:18:33Z</cp:lastPrinted>
  <dcterms:created xsi:type="dcterms:W3CDTF">2019-09-09T00:56:34Z</dcterms:created>
  <dcterms:modified xsi:type="dcterms:W3CDTF">2022-02-24T00:33:23Z</dcterms:modified>
</cp:coreProperties>
</file>