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Общественное обсуждение_28.02\1 Формы ИПР\"/>
    </mc:Choice>
  </mc:AlternateContent>
  <bookViews>
    <workbookView xWindow="14520" yWindow="255" windowWidth="14280" windowHeight="13620" firstSheet="1" activeTab="1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definedNames>
    <definedName name="_xlnm.Print_Titles" localSheetId="1">ФЭМ!$19:$21</definedName>
    <definedName name="_xlnm.Print_Area" localSheetId="1">ФЭМ!$A$1:$M$461</definedName>
  </definedNames>
  <calcPr calcId="162913" concurrentCalc="0"/>
</workbook>
</file>

<file path=xl/calcChain.xml><?xml version="1.0" encoding="utf-8"?>
<calcChain xmlns="http://schemas.openxmlformats.org/spreadsheetml/2006/main">
  <c r="L312" i="3" l="1"/>
  <c r="L306" i="3"/>
  <c r="L284" i="3"/>
  <c r="L255" i="3"/>
  <c r="J312" i="3"/>
  <c r="J306" i="3"/>
  <c r="J284" i="3"/>
  <c r="J255" i="3"/>
  <c r="N453" i="3"/>
  <c r="N452" i="3"/>
  <c r="N451" i="3"/>
  <c r="N450" i="3"/>
  <c r="N449" i="3"/>
  <c r="N448" i="3"/>
  <c r="N447" i="3"/>
  <c r="N446" i="3"/>
  <c r="N445" i="3"/>
  <c r="N444" i="3"/>
  <c r="N443" i="3"/>
  <c r="N442" i="3"/>
  <c r="N441" i="3"/>
  <c r="N440" i="3"/>
  <c r="N439" i="3"/>
  <c r="N438" i="3"/>
  <c r="N437" i="3"/>
  <c r="N436" i="3"/>
  <c r="N435" i="3"/>
  <c r="N434" i="3"/>
  <c r="N433" i="3"/>
  <c r="N432" i="3"/>
  <c r="N431" i="3"/>
  <c r="N430" i="3"/>
  <c r="N429" i="3"/>
  <c r="N428" i="3"/>
  <c r="N427" i="3"/>
  <c r="N426" i="3"/>
  <c r="N425" i="3"/>
  <c r="N424" i="3"/>
  <c r="N423" i="3"/>
  <c r="N422" i="3"/>
  <c r="N421" i="3"/>
  <c r="N420" i="3"/>
  <c r="N419" i="3"/>
  <c r="N418" i="3"/>
  <c r="N417" i="3"/>
  <c r="N416" i="3"/>
  <c r="N415" i="3"/>
  <c r="N414" i="3"/>
  <c r="N413" i="3"/>
  <c r="N412" i="3"/>
  <c r="N411" i="3"/>
  <c r="N410" i="3"/>
  <c r="N409" i="3"/>
  <c r="N408" i="3"/>
  <c r="N407" i="3"/>
  <c r="N406" i="3"/>
  <c r="N405" i="3"/>
  <c r="N404" i="3"/>
  <c r="N403" i="3"/>
  <c r="N402" i="3"/>
  <c r="N401" i="3"/>
  <c r="N400" i="3"/>
  <c r="N399" i="3"/>
  <c r="N398" i="3"/>
  <c r="N397" i="3"/>
  <c r="N396" i="3"/>
  <c r="N395" i="3"/>
  <c r="N394" i="3"/>
  <c r="N393" i="3"/>
  <c r="N392" i="3"/>
  <c r="N391" i="3"/>
  <c r="N390" i="3"/>
  <c r="N389" i="3"/>
  <c r="N388" i="3"/>
  <c r="N387" i="3"/>
  <c r="N386" i="3"/>
  <c r="N385" i="3"/>
  <c r="N384" i="3"/>
  <c r="N383" i="3"/>
  <c r="N382" i="3"/>
  <c r="N381" i="3"/>
  <c r="N380" i="3"/>
  <c r="N379" i="3"/>
  <c r="N378" i="3"/>
  <c r="N377" i="3"/>
  <c r="N376" i="3"/>
  <c r="N375" i="3"/>
  <c r="N29" i="3"/>
  <c r="N63" i="3"/>
  <c r="N64" i="3"/>
  <c r="N57" i="3"/>
  <c r="N352" i="3"/>
  <c r="N347" i="3"/>
  <c r="N346" i="3"/>
  <c r="N342" i="3"/>
  <c r="N173" i="3"/>
  <c r="N312" i="3"/>
  <c r="N167" i="3"/>
  <c r="N23" i="3"/>
  <c r="N306" i="3"/>
  <c r="N284" i="3"/>
  <c r="N255" i="3"/>
  <c r="N185" i="3"/>
  <c r="N243" i="3"/>
  <c r="N222" i="3"/>
  <c r="N235" i="3"/>
  <c r="N248" i="3"/>
  <c r="N247" i="3"/>
  <c r="N203" i="3"/>
  <c r="N210" i="3"/>
  <c r="N245" i="3"/>
  <c r="N244" i="3"/>
  <c r="N251" i="3"/>
  <c r="N253" i="3"/>
  <c r="N242" i="3"/>
  <c r="N241" i="3"/>
  <c r="N240" i="3"/>
  <c r="N239" i="3"/>
  <c r="N238" i="3"/>
  <c r="N237" i="3"/>
  <c r="N236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1" i="3"/>
  <c r="N220" i="3"/>
  <c r="N219" i="3"/>
  <c r="N218" i="3"/>
  <c r="N217" i="3"/>
  <c r="N216" i="3"/>
  <c r="N215" i="3"/>
  <c r="N214" i="3"/>
  <c r="N213" i="3"/>
  <c r="N212" i="3"/>
  <c r="N211" i="3"/>
  <c r="N209" i="3"/>
  <c r="N208" i="3"/>
  <c r="N207" i="3"/>
  <c r="N206" i="3"/>
  <c r="N205" i="3"/>
  <c r="N204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4" i="3"/>
  <c r="N183" i="3"/>
  <c r="N182" i="3"/>
  <c r="N181" i="3"/>
  <c r="N180" i="3"/>
  <c r="N179" i="3"/>
  <c r="N178" i="3"/>
  <c r="N177" i="3"/>
  <c r="N176" i="3"/>
  <c r="N175" i="3"/>
  <c r="N174" i="3"/>
  <c r="N172" i="3"/>
  <c r="N171" i="3"/>
  <c r="N170" i="3"/>
  <c r="N169" i="3"/>
  <c r="N168" i="3"/>
  <c r="N81" i="3"/>
  <c r="N97" i="3"/>
  <c r="N103" i="3"/>
  <c r="N96" i="3"/>
  <c r="N109" i="3"/>
  <c r="N105" i="3"/>
  <c r="N69" i="3"/>
  <c r="N160" i="3"/>
  <c r="N165" i="3"/>
  <c r="N158" i="3"/>
  <c r="N154" i="3"/>
  <c r="N124" i="3"/>
  <c r="N139" i="3"/>
  <c r="N145" i="3"/>
  <c r="N115" i="3"/>
  <c r="N108" i="3"/>
  <c r="N95" i="3"/>
  <c r="N87" i="3"/>
  <c r="N80" i="3"/>
  <c r="N79" i="3"/>
  <c r="N78" i="3"/>
  <c r="N77" i="3"/>
  <c r="N76" i="3"/>
  <c r="N75" i="3"/>
  <c r="N74" i="3"/>
  <c r="N73" i="3"/>
  <c r="N72" i="3"/>
  <c r="N71" i="3"/>
  <c r="N70" i="3"/>
  <c r="N68" i="3"/>
  <c r="N67" i="3"/>
  <c r="N66" i="3"/>
  <c r="N65" i="3"/>
  <c r="N62" i="3"/>
  <c r="N61" i="3"/>
  <c r="N60" i="3"/>
  <c r="N59" i="3"/>
  <c r="N58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8" i="3"/>
  <c r="N27" i="3"/>
  <c r="N26" i="3"/>
  <c r="N25" i="3"/>
  <c r="N24" i="3"/>
  <c r="L376" i="3"/>
  <c r="L375" i="3"/>
  <c r="J376" i="3"/>
  <c r="J375" i="3"/>
  <c r="H376" i="3"/>
  <c r="H375" i="3"/>
  <c r="H187" i="3"/>
  <c r="H190" i="3"/>
  <c r="H185" i="3"/>
  <c r="H243" i="3"/>
  <c r="H251" i="3"/>
  <c r="H351" i="3"/>
  <c r="F185" i="3"/>
  <c r="Q77" i="3"/>
  <c r="Q73" i="3"/>
  <c r="Q70" i="3"/>
  <c r="Q68" i="3"/>
  <c r="Q62" i="3"/>
  <c r="Q53" i="3"/>
  <c r="P77" i="3"/>
  <c r="P73" i="3"/>
  <c r="P70" i="3"/>
  <c r="P68" i="3"/>
  <c r="P62" i="3"/>
  <c r="P53" i="3"/>
  <c r="L202" i="3"/>
  <c r="J202" i="3"/>
  <c r="H202" i="3"/>
  <c r="L199" i="3"/>
  <c r="J199" i="3"/>
  <c r="H199" i="3"/>
  <c r="O77" i="3"/>
  <c r="O73" i="3"/>
  <c r="O70" i="3"/>
  <c r="O68" i="3"/>
  <c r="O62" i="3"/>
  <c r="O53" i="3"/>
  <c r="L197" i="3"/>
  <c r="J197" i="3"/>
  <c r="L196" i="3"/>
  <c r="J196" i="3"/>
  <c r="H196" i="3"/>
  <c r="L198" i="3"/>
  <c r="J198" i="3"/>
  <c r="H198" i="3"/>
  <c r="L200" i="3"/>
  <c r="J200" i="3"/>
  <c r="H200" i="3"/>
  <c r="L195" i="3"/>
  <c r="L194" i="3"/>
  <c r="J195" i="3"/>
  <c r="J194" i="3"/>
  <c r="H194" i="3"/>
  <c r="H195" i="3"/>
  <c r="L191" i="3"/>
  <c r="J191" i="3"/>
  <c r="H191" i="3"/>
  <c r="L190" i="3"/>
  <c r="L187" i="3"/>
  <c r="J190" i="3"/>
  <c r="J187" i="3"/>
  <c r="H163" i="3"/>
  <c r="L186" i="3"/>
  <c r="J186" i="3"/>
  <c r="H186" i="3"/>
  <c r="J161" i="3"/>
  <c r="J163" i="3"/>
  <c r="L161" i="3"/>
  <c r="L163" i="3"/>
  <c r="J29" i="3"/>
  <c r="H29" i="3"/>
  <c r="H23" i="3"/>
  <c r="H81" i="3"/>
  <c r="H103" i="3"/>
  <c r="H96" i="3"/>
  <c r="H109" i="3"/>
  <c r="H158" i="3"/>
  <c r="H74" i="3"/>
  <c r="J37" i="3"/>
  <c r="L37" i="3"/>
  <c r="L184" i="3"/>
  <c r="L29" i="3"/>
  <c r="L173" i="3"/>
  <c r="L167" i="3"/>
  <c r="J184" i="3"/>
  <c r="J173" i="3"/>
  <c r="J167" i="3"/>
  <c r="H184" i="3"/>
  <c r="H173" i="3"/>
  <c r="H95" i="3"/>
  <c r="L95" i="3"/>
  <c r="J95" i="3"/>
  <c r="L103" i="3"/>
  <c r="L97" i="3"/>
  <c r="L96" i="3"/>
  <c r="J74" i="3"/>
  <c r="L74" i="3"/>
  <c r="L73" i="3"/>
  <c r="L38" i="3"/>
  <c r="L23" i="3"/>
  <c r="L81" i="3"/>
  <c r="L87" i="3"/>
  <c r="L115" i="3"/>
  <c r="J103" i="3"/>
  <c r="J97" i="3"/>
  <c r="J96" i="3"/>
  <c r="J73" i="3"/>
  <c r="J38" i="3"/>
  <c r="J23" i="3"/>
  <c r="J81" i="3"/>
  <c r="J87" i="3"/>
  <c r="J115" i="3"/>
  <c r="L76" i="3"/>
  <c r="J76" i="3"/>
  <c r="H73" i="3"/>
  <c r="H38" i="3"/>
  <c r="I81" i="3"/>
  <c r="H87" i="3"/>
  <c r="H97" i="3"/>
  <c r="H115" i="3"/>
  <c r="I37" i="3"/>
  <c r="H67" i="3"/>
  <c r="J67" i="3"/>
  <c r="L67" i="3"/>
  <c r="K73" i="3"/>
  <c r="H161" i="3"/>
  <c r="L62" i="3"/>
  <c r="L53" i="3"/>
  <c r="L44" i="3"/>
  <c r="J62" i="3"/>
  <c r="J53" i="3"/>
  <c r="J44" i="3"/>
  <c r="H62" i="3"/>
  <c r="H53" i="3"/>
  <c r="H44" i="3"/>
  <c r="G44" i="3"/>
  <c r="J68" i="3"/>
  <c r="L68" i="3"/>
  <c r="L63" i="3"/>
  <c r="J63" i="3"/>
  <c r="L55" i="3"/>
  <c r="J55" i="3"/>
  <c r="H55" i="3"/>
  <c r="L56" i="3"/>
  <c r="J56" i="3"/>
  <c r="H56" i="3"/>
  <c r="L60" i="3"/>
  <c r="L57" i="3"/>
  <c r="L54" i="3"/>
  <c r="J60" i="3"/>
  <c r="J54" i="3"/>
  <c r="J57" i="3"/>
  <c r="K29" i="3"/>
  <c r="I29" i="3"/>
  <c r="I377" i="3"/>
  <c r="F402" i="3"/>
  <c r="F401" i="3"/>
  <c r="F376" i="3"/>
  <c r="F433" i="3"/>
  <c r="F386" i="3"/>
  <c r="F378" i="3"/>
  <c r="F377" i="3"/>
  <c r="F375" i="3"/>
  <c r="F284" i="3"/>
  <c r="F255" i="3"/>
  <c r="L211" i="3"/>
  <c r="L210" i="3"/>
  <c r="J211" i="3"/>
  <c r="J210" i="3"/>
  <c r="H211" i="3"/>
  <c r="H210" i="3"/>
  <c r="F210" i="3"/>
  <c r="F244" i="3"/>
  <c r="L70" i="3"/>
  <c r="J70" i="3"/>
  <c r="H70" i="3"/>
  <c r="F115" i="3"/>
  <c r="F97" i="3"/>
  <c r="F53" i="3"/>
  <c r="F62" i="3"/>
  <c r="F38" i="3"/>
  <c r="L433" i="3"/>
  <c r="L402" i="3"/>
  <c r="L401" i="3"/>
  <c r="L386" i="3"/>
  <c r="L378" i="3"/>
  <c r="L377" i="3"/>
  <c r="J433" i="3"/>
  <c r="J402" i="3"/>
  <c r="J401" i="3"/>
  <c r="J386" i="3"/>
  <c r="J378" i="3"/>
  <c r="J377" i="3"/>
  <c r="H433" i="3"/>
  <c r="H402" i="3"/>
  <c r="H401" i="3"/>
  <c r="H386" i="3"/>
  <c r="H378" i="3"/>
  <c r="H377" i="3"/>
  <c r="L352" i="3"/>
  <c r="J352" i="3"/>
  <c r="H352" i="3"/>
  <c r="L185" i="3"/>
  <c r="L243" i="3"/>
  <c r="L224" i="3"/>
  <c r="L222" i="3"/>
  <c r="L237" i="3"/>
  <c r="L235" i="3"/>
  <c r="L248" i="3"/>
  <c r="L247" i="3"/>
  <c r="L203" i="3"/>
  <c r="L245" i="3"/>
  <c r="L244" i="3"/>
  <c r="L251" i="3"/>
  <c r="F23" i="3"/>
  <c r="I173" i="3"/>
  <c r="K173" i="3"/>
  <c r="K167" i="3"/>
  <c r="I190" i="3"/>
  <c r="K190" i="3"/>
  <c r="I189" i="3"/>
  <c r="K189" i="3"/>
  <c r="K187" i="3"/>
  <c r="I191" i="3"/>
  <c r="K191" i="3"/>
  <c r="I186" i="3"/>
  <c r="K186" i="3"/>
  <c r="I194" i="3"/>
  <c r="K194" i="3"/>
  <c r="I195" i="3"/>
  <c r="K195" i="3"/>
  <c r="I196" i="3"/>
  <c r="K196" i="3"/>
  <c r="I198" i="3"/>
  <c r="K198" i="3"/>
  <c r="I199" i="3"/>
  <c r="K199" i="3"/>
  <c r="I202" i="3"/>
  <c r="K202" i="3"/>
  <c r="I200" i="3"/>
  <c r="K200" i="3"/>
  <c r="K185" i="3"/>
  <c r="K243" i="3"/>
  <c r="K251" i="3"/>
  <c r="I167" i="3"/>
  <c r="I187" i="3"/>
  <c r="I201" i="3"/>
  <c r="I185" i="3"/>
  <c r="I243" i="3"/>
  <c r="I251" i="3"/>
  <c r="F167" i="3"/>
  <c r="F243" i="3"/>
  <c r="F203" i="3"/>
  <c r="F211" i="3"/>
  <c r="F224" i="3"/>
  <c r="F222" i="3"/>
  <c r="F237" i="3"/>
  <c r="F235" i="3"/>
  <c r="F247" i="3"/>
  <c r="F251" i="3"/>
  <c r="F253" i="3"/>
  <c r="I252" i="3"/>
  <c r="I253" i="3"/>
  <c r="K252" i="3"/>
  <c r="K253" i="3"/>
  <c r="L252" i="3"/>
  <c r="L253" i="3"/>
  <c r="J185" i="3"/>
  <c r="J243" i="3"/>
  <c r="J224" i="3"/>
  <c r="J222" i="3"/>
  <c r="J237" i="3"/>
  <c r="J235" i="3"/>
  <c r="J248" i="3"/>
  <c r="J247" i="3"/>
  <c r="J203" i="3"/>
  <c r="J245" i="3"/>
  <c r="J244" i="3"/>
  <c r="J251" i="3"/>
  <c r="J252" i="3"/>
  <c r="J253" i="3"/>
  <c r="H252" i="3"/>
  <c r="H203" i="3"/>
  <c r="H245" i="3"/>
  <c r="H244" i="3"/>
  <c r="H167" i="3"/>
  <c r="H224" i="3"/>
  <c r="H222" i="3"/>
  <c r="H237" i="3"/>
  <c r="H235" i="3"/>
  <c r="H248" i="3"/>
  <c r="H247" i="3"/>
  <c r="H253" i="3"/>
  <c r="L109" i="3"/>
  <c r="L160" i="3"/>
  <c r="L165" i="3"/>
  <c r="L124" i="3"/>
  <c r="L139" i="3"/>
  <c r="L158" i="3"/>
  <c r="L154" i="3"/>
  <c r="L145" i="3"/>
  <c r="L82" i="3"/>
  <c r="J109" i="3"/>
  <c r="J160" i="3"/>
  <c r="J165" i="3"/>
  <c r="J124" i="3"/>
  <c r="J139" i="3"/>
  <c r="J158" i="3"/>
  <c r="J154" i="3"/>
  <c r="J145" i="3"/>
  <c r="J82" i="3"/>
  <c r="H160" i="3"/>
  <c r="H165" i="3"/>
  <c r="H124" i="3"/>
  <c r="H154" i="3"/>
  <c r="H145" i="3"/>
  <c r="H82" i="3"/>
  <c r="I237" i="3"/>
  <c r="K237" i="3"/>
  <c r="I384" i="3"/>
  <c r="K24" i="3"/>
  <c r="K34" i="3"/>
  <c r="K37" i="3"/>
  <c r="I54" i="3"/>
  <c r="K54" i="3"/>
  <c r="I55" i="3"/>
  <c r="K55" i="3"/>
  <c r="I60" i="3"/>
  <c r="K60" i="3"/>
  <c r="I61" i="3"/>
  <c r="K61" i="3"/>
  <c r="K53" i="3"/>
  <c r="I63" i="3"/>
  <c r="K63" i="3"/>
  <c r="I64" i="3"/>
  <c r="K64" i="3"/>
  <c r="I65" i="3"/>
  <c r="K65" i="3"/>
  <c r="I66" i="3"/>
  <c r="K66" i="3"/>
  <c r="I67" i="3"/>
  <c r="K67" i="3"/>
  <c r="K62" i="3"/>
  <c r="I68" i="3"/>
  <c r="K68" i="3"/>
  <c r="K70" i="3"/>
  <c r="I76" i="3"/>
  <c r="K76" i="3"/>
  <c r="K77" i="3"/>
  <c r="K38" i="3"/>
  <c r="K103" i="3"/>
  <c r="K96" i="3"/>
  <c r="K386" i="3"/>
  <c r="K378" i="3"/>
  <c r="K377" i="3"/>
  <c r="K402" i="3"/>
  <c r="K401" i="3"/>
  <c r="K376" i="3"/>
  <c r="K433" i="3"/>
  <c r="K375" i="3"/>
  <c r="I386" i="3"/>
  <c r="I378" i="3"/>
  <c r="I402" i="3"/>
  <c r="I401" i="3"/>
  <c r="I376" i="3"/>
  <c r="I433" i="3"/>
  <c r="M347" i="3"/>
  <c r="M284" i="3"/>
  <c r="M255" i="3"/>
  <c r="K201" i="3"/>
  <c r="I197" i="3"/>
  <c r="I193" i="3"/>
  <c r="K193" i="3"/>
  <c r="I192" i="3"/>
  <c r="K192" i="3"/>
  <c r="I188" i="3"/>
  <c r="I57" i="3"/>
  <c r="K57" i="3"/>
  <c r="I56" i="3"/>
  <c r="K56" i="3"/>
  <c r="I74" i="3"/>
  <c r="E237" i="3"/>
  <c r="E220" i="3"/>
  <c r="E217" i="3"/>
  <c r="E211" i="3"/>
  <c r="E210" i="3"/>
  <c r="E246" i="3"/>
  <c r="E202" i="3"/>
  <c r="E200" i="3"/>
  <c r="E199" i="3"/>
  <c r="E198" i="3"/>
  <c r="E195" i="3"/>
  <c r="E194" i="3"/>
  <c r="E181" i="3"/>
  <c r="E178" i="3"/>
  <c r="E175" i="3"/>
  <c r="E95" i="3"/>
  <c r="E123" i="3"/>
  <c r="E89" i="3"/>
  <c r="E117" i="3"/>
  <c r="E87" i="3"/>
  <c r="E76" i="3"/>
  <c r="E74" i="3"/>
  <c r="E67" i="3"/>
  <c r="E54" i="3"/>
  <c r="E52" i="3"/>
  <c r="E46" i="3"/>
  <c r="E44" i="3"/>
  <c r="E34" i="3"/>
  <c r="M80" i="3"/>
  <c r="M79" i="3"/>
  <c r="M78" i="3"/>
  <c r="M75" i="3"/>
  <c r="M72" i="3"/>
  <c r="M71" i="3"/>
  <c r="M69" i="3"/>
  <c r="M51" i="3"/>
  <c r="M50" i="3"/>
  <c r="M49" i="3"/>
  <c r="M48" i="3"/>
  <c r="M47" i="3"/>
  <c r="M46" i="3"/>
  <c r="M45" i="3"/>
  <c r="M44" i="3"/>
  <c r="M43" i="3"/>
  <c r="M42" i="3"/>
  <c r="M41" i="3"/>
  <c r="M40" i="3"/>
  <c r="M36" i="3"/>
  <c r="M35" i="3"/>
  <c r="M33" i="3"/>
  <c r="M32" i="3"/>
  <c r="M31" i="3"/>
  <c r="M30" i="3"/>
  <c r="M28" i="3"/>
  <c r="M27" i="3"/>
  <c r="M26" i="3"/>
  <c r="M25" i="3"/>
  <c r="M105" i="3"/>
  <c r="M108" i="3"/>
  <c r="M242" i="3"/>
  <c r="M241" i="3"/>
  <c r="M240" i="3"/>
  <c r="M239" i="3"/>
  <c r="M238" i="3"/>
  <c r="M236" i="3"/>
  <c r="M234" i="3"/>
  <c r="M233" i="3"/>
  <c r="M232" i="3"/>
  <c r="M231" i="3"/>
  <c r="M230" i="3"/>
  <c r="M229" i="3"/>
  <c r="M228" i="3"/>
  <c r="M227" i="3"/>
  <c r="M226" i="3"/>
  <c r="M225" i="3"/>
  <c r="M223" i="3"/>
  <c r="M221" i="3"/>
  <c r="M220" i="3"/>
  <c r="M219" i="3"/>
  <c r="M218" i="3"/>
  <c r="M217" i="3"/>
  <c r="M216" i="3"/>
  <c r="M215" i="3"/>
  <c r="M214" i="3"/>
  <c r="M213" i="3"/>
  <c r="M212" i="3"/>
  <c r="M209" i="3"/>
  <c r="M208" i="3"/>
  <c r="M207" i="3"/>
  <c r="M206" i="3"/>
  <c r="M205" i="3"/>
  <c r="M204" i="3"/>
  <c r="M201" i="3"/>
  <c r="M200" i="3"/>
  <c r="M193" i="3"/>
  <c r="M192" i="3"/>
  <c r="M183" i="3"/>
  <c r="M182" i="3"/>
  <c r="M181" i="3"/>
  <c r="M180" i="3"/>
  <c r="M179" i="3"/>
  <c r="M178" i="3"/>
  <c r="M177" i="3"/>
  <c r="M176" i="3"/>
  <c r="M175" i="3"/>
  <c r="M174" i="3"/>
  <c r="M172" i="3"/>
  <c r="M171" i="3"/>
  <c r="M170" i="3"/>
  <c r="M169" i="3"/>
  <c r="M168" i="3"/>
  <c r="M342" i="3"/>
  <c r="M346" i="3"/>
  <c r="M453" i="3"/>
  <c r="M452" i="3"/>
  <c r="M451" i="3"/>
  <c r="M450" i="3"/>
  <c r="M449" i="3"/>
  <c r="M448" i="3"/>
  <c r="M447" i="3"/>
  <c r="M446" i="3"/>
  <c r="M445" i="3"/>
  <c r="M444" i="3"/>
  <c r="M443" i="3"/>
  <c r="M442" i="3"/>
  <c r="M441" i="3"/>
  <c r="M440" i="3"/>
  <c r="M439" i="3"/>
  <c r="M438" i="3"/>
  <c r="M437" i="3"/>
  <c r="M436" i="3"/>
  <c r="M435" i="3"/>
  <c r="M434" i="3"/>
  <c r="M432" i="3"/>
  <c r="M431" i="3"/>
  <c r="M430" i="3"/>
  <c r="M429" i="3"/>
  <c r="M428" i="3"/>
  <c r="M427" i="3"/>
  <c r="M426" i="3"/>
  <c r="M425" i="3"/>
  <c r="M424" i="3"/>
  <c r="M423" i="3"/>
  <c r="M422" i="3"/>
  <c r="M421" i="3"/>
  <c r="M420" i="3"/>
  <c r="M419" i="3"/>
  <c r="M418" i="3"/>
  <c r="M417" i="3"/>
  <c r="M416" i="3"/>
  <c r="M415" i="3"/>
  <c r="M414" i="3"/>
  <c r="M413" i="3"/>
  <c r="M412" i="3"/>
  <c r="M411" i="3"/>
  <c r="M410" i="3"/>
  <c r="M409" i="3"/>
  <c r="M408" i="3"/>
  <c r="M407" i="3"/>
  <c r="M406" i="3"/>
  <c r="M405" i="3"/>
  <c r="M404" i="3"/>
  <c r="M403" i="3"/>
  <c r="M400" i="3"/>
  <c r="M399" i="3"/>
  <c r="M398" i="3"/>
  <c r="M397" i="3"/>
  <c r="M396" i="3"/>
  <c r="M395" i="3"/>
  <c r="M394" i="3"/>
  <c r="M393" i="3"/>
  <c r="M392" i="3"/>
  <c r="M391" i="3"/>
  <c r="M390" i="3"/>
  <c r="M389" i="3"/>
  <c r="M388" i="3"/>
  <c r="M387" i="3"/>
  <c r="M385" i="3"/>
  <c r="M384" i="3"/>
  <c r="M383" i="3"/>
  <c r="M382" i="3"/>
  <c r="M381" i="3"/>
  <c r="M380" i="3"/>
  <c r="M379" i="3"/>
  <c r="F124" i="3"/>
  <c r="M97" i="3"/>
  <c r="D24" i="3"/>
  <c r="E24" i="3"/>
  <c r="I24" i="3"/>
  <c r="M24" i="3"/>
  <c r="D34" i="3"/>
  <c r="I34" i="3"/>
  <c r="M34" i="3"/>
  <c r="M37" i="3"/>
  <c r="D39" i="3"/>
  <c r="E39" i="3"/>
  <c r="I39" i="3"/>
  <c r="M39" i="3"/>
  <c r="I52" i="3"/>
  <c r="K52" i="3"/>
  <c r="M52" i="3"/>
  <c r="D53" i="3"/>
  <c r="E53" i="3"/>
  <c r="M56" i="3"/>
  <c r="I58" i="3"/>
  <c r="I59" i="3"/>
  <c r="D62" i="3"/>
  <c r="E62" i="3"/>
  <c r="M64" i="3"/>
  <c r="M65" i="3"/>
  <c r="M66" i="3"/>
  <c r="M67" i="3"/>
  <c r="M68" i="3"/>
  <c r="D70" i="3"/>
  <c r="E70" i="3"/>
  <c r="I70" i="3"/>
  <c r="M70" i="3"/>
  <c r="D73" i="3"/>
  <c r="E73" i="3"/>
  <c r="M74" i="3"/>
  <c r="M76" i="3"/>
  <c r="D77" i="3"/>
  <c r="E77" i="3"/>
  <c r="I77" i="3"/>
  <c r="D95" i="3"/>
  <c r="D97" i="3"/>
  <c r="D103" i="3"/>
  <c r="D96" i="3"/>
  <c r="E97" i="3"/>
  <c r="I97" i="3"/>
  <c r="E103" i="3"/>
  <c r="F103" i="3"/>
  <c r="F96" i="3"/>
  <c r="I103" i="3"/>
  <c r="D124" i="3"/>
  <c r="D154" i="3"/>
  <c r="E155" i="3"/>
  <c r="I155" i="3"/>
  <c r="D167" i="3"/>
  <c r="E167" i="3"/>
  <c r="E185" i="3"/>
  <c r="E243" i="3"/>
  <c r="I184" i="3"/>
  <c r="K184" i="3"/>
  <c r="M184" i="3"/>
  <c r="D185" i="3"/>
  <c r="M186" i="3"/>
  <c r="M188" i="3"/>
  <c r="M190" i="3"/>
  <c r="M194" i="3"/>
  <c r="M195" i="3"/>
  <c r="M196" i="3"/>
  <c r="M197" i="3"/>
  <c r="M198" i="3"/>
  <c r="M199" i="3"/>
  <c r="M202" i="3"/>
  <c r="D203" i="3"/>
  <c r="E203" i="3"/>
  <c r="E244" i="3"/>
  <c r="E245" i="3"/>
  <c r="I203" i="3"/>
  <c r="K203" i="3"/>
  <c r="D211" i="3"/>
  <c r="D210" i="3"/>
  <c r="I211" i="3"/>
  <c r="I210" i="3"/>
  <c r="K211" i="3"/>
  <c r="D224" i="3"/>
  <c r="D222" i="3"/>
  <c r="E224" i="3"/>
  <c r="E222" i="3"/>
  <c r="I224" i="3"/>
  <c r="I222" i="3"/>
  <c r="K224" i="3"/>
  <c r="D235" i="3"/>
  <c r="E235" i="3"/>
  <c r="E249" i="3"/>
  <c r="I235" i="3"/>
  <c r="M61" i="3"/>
  <c r="M103" i="3"/>
  <c r="M96" i="3"/>
  <c r="K59" i="3"/>
  <c r="M59" i="3"/>
  <c r="M203" i="3"/>
  <c r="K210" i="3"/>
  <c r="K245" i="3"/>
  <c r="K244" i="3"/>
  <c r="K58" i="3"/>
  <c r="M58" i="3"/>
  <c r="M77" i="3"/>
  <c r="K235" i="3"/>
  <c r="K222" i="3"/>
  <c r="K248" i="3"/>
  <c r="K247" i="3"/>
  <c r="E247" i="3"/>
  <c r="E248" i="3"/>
  <c r="E251" i="3"/>
  <c r="E253" i="3"/>
  <c r="I95" i="3"/>
  <c r="I96" i="3"/>
  <c r="I62" i="3"/>
  <c r="E38" i="3"/>
  <c r="D38" i="3"/>
  <c r="E96" i="3"/>
  <c r="E115" i="3"/>
  <c r="K95" i="3"/>
  <c r="M189" i="3"/>
  <c r="M60" i="3"/>
  <c r="M57" i="3"/>
  <c r="M55" i="3"/>
  <c r="M54" i="3"/>
  <c r="I73" i="3"/>
  <c r="I53" i="3"/>
  <c r="M95" i="3"/>
  <c r="M73" i="3"/>
  <c r="M62" i="3"/>
  <c r="M63" i="3"/>
  <c r="M187" i="3"/>
  <c r="I38" i="3"/>
  <c r="M38" i="3"/>
  <c r="M53" i="3"/>
  <c r="F81" i="3"/>
  <c r="D433" i="3"/>
  <c r="D402" i="3"/>
  <c r="D401" i="3"/>
  <c r="D386" i="3"/>
  <c r="D379" i="3"/>
  <c r="D312" i="3"/>
  <c r="D352" i="3"/>
  <c r="D284" i="3"/>
  <c r="D255" i="3"/>
  <c r="F249" i="3"/>
  <c r="D249" i="3"/>
  <c r="F246" i="3"/>
  <c r="D246" i="3"/>
  <c r="D243" i="3"/>
  <c r="F312" i="3"/>
  <c r="F109" i="3"/>
  <c r="F82" i="3"/>
  <c r="D378" i="3"/>
  <c r="D377" i="3"/>
  <c r="D376" i="3"/>
  <c r="D375" i="3"/>
  <c r="D247" i="3"/>
  <c r="D248" i="3"/>
  <c r="F139" i="3"/>
  <c r="F145" i="3"/>
  <c r="F160" i="3"/>
  <c r="F165" i="3"/>
  <c r="M173" i="3"/>
  <c r="F306" i="3"/>
  <c r="E433" i="3"/>
  <c r="E402" i="3"/>
  <c r="E401" i="3"/>
  <c r="E386" i="3"/>
  <c r="E378" i="3"/>
  <c r="E377" i="3"/>
  <c r="E376" i="3"/>
  <c r="E375" i="3"/>
  <c r="E312" i="3"/>
  <c r="E23" i="3"/>
  <c r="E81" i="3"/>
  <c r="D244" i="3"/>
  <c r="E255" i="3"/>
  <c r="E284" i="3"/>
  <c r="E352" i="3"/>
  <c r="E109" i="3"/>
  <c r="F245" i="3"/>
  <c r="E306" i="3"/>
  <c r="D23" i="3"/>
  <c r="D245" i="3"/>
  <c r="D251" i="3"/>
  <c r="D253" i="3"/>
  <c r="K284" i="3"/>
  <c r="I284" i="3"/>
  <c r="M386" i="3"/>
  <c r="I352" i="3"/>
  <c r="K255" i="3"/>
  <c r="I255" i="3"/>
  <c r="K76" i="4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D68" i="4"/>
  <c r="D73" i="4"/>
  <c r="K71" i="4"/>
  <c r="I71" i="4"/>
  <c r="G71" i="4"/>
  <c r="D71" i="4"/>
  <c r="K70" i="4"/>
  <c r="I70" i="4"/>
  <c r="G70" i="4"/>
  <c r="D70" i="4"/>
  <c r="K69" i="4"/>
  <c r="I69" i="4"/>
  <c r="G69" i="4"/>
  <c r="D69" i="4"/>
  <c r="K68" i="4"/>
  <c r="I68" i="4"/>
  <c r="G68" i="4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F266" i="6"/>
  <c r="F224" i="6"/>
  <c r="F227" i="6"/>
  <c r="E222" i="6"/>
  <c r="F230" i="6"/>
  <c r="F231" i="6"/>
  <c r="F232" i="6"/>
  <c r="F233" i="6"/>
  <c r="F253" i="6"/>
  <c r="F220" i="6"/>
  <c r="F221" i="6"/>
  <c r="F222" i="6"/>
  <c r="F248" i="6"/>
  <c r="F256" i="6"/>
  <c r="F280" i="6"/>
  <c r="E266" i="6"/>
  <c r="E224" i="6"/>
  <c r="E227" i="6"/>
  <c r="D222" i="6"/>
  <c r="E230" i="6"/>
  <c r="E231" i="6"/>
  <c r="E232" i="6"/>
  <c r="E233" i="6"/>
  <c r="E253" i="6"/>
  <c r="E220" i="6"/>
  <c r="E221" i="6"/>
  <c r="E248" i="6"/>
  <c r="E256" i="6"/>
  <c r="E280" i="6"/>
  <c r="D266" i="6"/>
  <c r="D224" i="6"/>
  <c r="D227" i="6"/>
  <c r="C222" i="6"/>
  <c r="D230" i="6"/>
  <c r="D231" i="6"/>
  <c r="D232" i="6"/>
  <c r="D233" i="6"/>
  <c r="D253" i="6"/>
  <c r="D220" i="6"/>
  <c r="D221" i="6"/>
  <c r="D248" i="6"/>
  <c r="D256" i="6"/>
  <c r="D280" i="6"/>
  <c r="C266" i="6"/>
  <c r="C224" i="6"/>
  <c r="C227" i="6"/>
  <c r="C230" i="6"/>
  <c r="C231" i="6"/>
  <c r="C232" i="6"/>
  <c r="C233" i="6"/>
  <c r="C253" i="6"/>
  <c r="C220" i="6"/>
  <c r="C221" i="6"/>
  <c r="C248" i="6"/>
  <c r="C256" i="6"/>
  <c r="C280" i="6"/>
  <c r="F254" i="6"/>
  <c r="F279" i="6"/>
  <c r="E254" i="6"/>
  <c r="E279" i="6"/>
  <c r="D254" i="6"/>
  <c r="D279" i="6"/>
  <c r="C254" i="6"/>
  <c r="C279" i="6"/>
  <c r="F267" i="6"/>
  <c r="F278" i="6"/>
  <c r="E267" i="6"/>
  <c r="E278" i="6"/>
  <c r="D267" i="6"/>
  <c r="D278" i="6"/>
  <c r="C267" i="6"/>
  <c r="C278" i="6"/>
  <c r="F277" i="6"/>
  <c r="E277" i="6"/>
  <c r="D277" i="6"/>
  <c r="C277" i="6"/>
  <c r="F269" i="6"/>
  <c r="F276" i="6"/>
  <c r="E269" i="6"/>
  <c r="E276" i="6"/>
  <c r="D269" i="6"/>
  <c r="D276" i="6"/>
  <c r="C269" i="6"/>
  <c r="C276" i="6"/>
  <c r="C265" i="6"/>
  <c r="D265" i="6"/>
  <c r="G275" i="6"/>
  <c r="E265" i="6"/>
  <c r="E275" i="6"/>
  <c r="D275" i="6"/>
  <c r="C275" i="6"/>
  <c r="D274" i="6"/>
  <c r="G274" i="6"/>
  <c r="E274" i="6"/>
  <c r="C274" i="6"/>
  <c r="G273" i="6"/>
  <c r="C268" i="6"/>
  <c r="D268" i="6"/>
  <c r="G268" i="6"/>
  <c r="G265" i="6"/>
  <c r="G271" i="6"/>
  <c r="F268" i="6"/>
  <c r="F265" i="6"/>
  <c r="F271" i="6"/>
  <c r="E268" i="6"/>
  <c r="E271" i="6"/>
  <c r="D271" i="6"/>
  <c r="C271" i="6"/>
  <c r="G266" i="6"/>
  <c r="G270" i="6"/>
  <c r="F270" i="6"/>
  <c r="E270" i="6"/>
  <c r="D270" i="6"/>
  <c r="C270" i="6"/>
  <c r="G269" i="6"/>
  <c r="G267" i="6"/>
  <c r="G259" i="6"/>
  <c r="F234" i="6"/>
  <c r="F235" i="6"/>
  <c r="F236" i="6"/>
  <c r="F259" i="6"/>
  <c r="E234" i="6"/>
  <c r="E235" i="6"/>
  <c r="E236" i="6"/>
  <c r="E259" i="6"/>
  <c r="D234" i="6"/>
  <c r="D235" i="6"/>
  <c r="D236" i="6"/>
  <c r="D259" i="6"/>
  <c r="C234" i="6"/>
  <c r="C235" i="6"/>
  <c r="C236" i="6"/>
  <c r="C259" i="6"/>
  <c r="G258" i="6"/>
  <c r="G257" i="6"/>
  <c r="F251" i="6"/>
  <c r="F249" i="6"/>
  <c r="F257" i="6"/>
  <c r="E251" i="6"/>
  <c r="E249" i="6"/>
  <c r="E257" i="6"/>
  <c r="D251" i="6"/>
  <c r="D249" i="6"/>
  <c r="D257" i="6"/>
  <c r="C251" i="6"/>
  <c r="C249" i="6"/>
  <c r="C257" i="6"/>
  <c r="G256" i="6"/>
  <c r="G255" i="6"/>
  <c r="F250" i="6"/>
  <c r="F255" i="6"/>
  <c r="E250" i="6"/>
  <c r="E255" i="6"/>
  <c r="D250" i="6"/>
  <c r="D255" i="6"/>
  <c r="C250" i="6"/>
  <c r="C255" i="6"/>
  <c r="G254" i="6"/>
  <c r="G253" i="6"/>
  <c r="G252" i="6"/>
  <c r="F252" i="6"/>
  <c r="E252" i="6"/>
  <c r="D252" i="6"/>
  <c r="C252" i="6"/>
  <c r="G251" i="6"/>
  <c r="G250" i="6"/>
  <c r="G249" i="6"/>
  <c r="G248" i="6"/>
  <c r="F240" i="6"/>
  <c r="F241" i="6"/>
  <c r="F242" i="6"/>
  <c r="F237" i="6"/>
  <c r="F238" i="6"/>
  <c r="F239" i="6"/>
  <c r="F244" i="6"/>
  <c r="E240" i="6"/>
  <c r="E241" i="6"/>
  <c r="E242" i="6"/>
  <c r="E237" i="6"/>
  <c r="E238" i="6"/>
  <c r="E239" i="6"/>
  <c r="E244" i="6"/>
  <c r="D240" i="6"/>
  <c r="D241" i="6"/>
  <c r="D242" i="6"/>
  <c r="D237" i="6"/>
  <c r="D238" i="6"/>
  <c r="D239" i="6"/>
  <c r="D244" i="6"/>
  <c r="C240" i="6"/>
  <c r="C241" i="6"/>
  <c r="C242" i="6"/>
  <c r="C237" i="6"/>
  <c r="C238" i="6"/>
  <c r="C239" i="6"/>
  <c r="C244" i="6"/>
  <c r="F228" i="6"/>
  <c r="F229" i="6"/>
  <c r="F243" i="6"/>
  <c r="E228" i="6"/>
  <c r="E229" i="6"/>
  <c r="E243" i="6"/>
  <c r="D228" i="6"/>
  <c r="D229" i="6"/>
  <c r="D243" i="6"/>
  <c r="C228" i="6"/>
  <c r="C229" i="6"/>
  <c r="C243" i="6"/>
  <c r="E225" i="6"/>
  <c r="E226" i="6"/>
  <c r="D225" i="6"/>
  <c r="D226" i="6"/>
  <c r="C225" i="6"/>
  <c r="C226" i="6"/>
  <c r="F225" i="6"/>
  <c r="G222" i="6"/>
  <c r="G221" i="6"/>
  <c r="G223" i="6"/>
  <c r="F223" i="6"/>
  <c r="E223" i="6"/>
  <c r="D223" i="6"/>
  <c r="C223" i="6"/>
  <c r="G220" i="6"/>
  <c r="D216" i="6"/>
  <c r="E216" i="6"/>
  <c r="F216" i="6"/>
  <c r="G216" i="6"/>
  <c r="C216" i="6"/>
  <c r="D215" i="6"/>
  <c r="G215" i="6"/>
  <c r="F215" i="6"/>
  <c r="E215" i="6"/>
  <c r="C215" i="6"/>
  <c r="C214" i="6"/>
  <c r="D214" i="6"/>
  <c r="E214" i="6"/>
  <c r="F214" i="6"/>
  <c r="G214" i="6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D200" i="6"/>
  <c r="E200" i="6"/>
  <c r="F200" i="6"/>
  <c r="G200" i="6"/>
  <c r="C200" i="6"/>
  <c r="D199" i="6"/>
  <c r="G199" i="6"/>
  <c r="F199" i="6"/>
  <c r="E199" i="6"/>
  <c r="C199" i="6"/>
  <c r="D198" i="6"/>
  <c r="G198" i="6"/>
  <c r="F198" i="6"/>
  <c r="E198" i="6"/>
  <c r="C198" i="6"/>
  <c r="D197" i="6"/>
  <c r="E197" i="6"/>
  <c r="F197" i="6"/>
  <c r="G197" i="6"/>
  <c r="C197" i="6"/>
  <c r="C196" i="6"/>
  <c r="D196" i="6"/>
  <c r="E196" i="6"/>
  <c r="F196" i="6"/>
  <c r="G196" i="6"/>
  <c r="D192" i="6"/>
  <c r="E192" i="6"/>
  <c r="F192" i="6"/>
  <c r="G192" i="6"/>
  <c r="C192" i="6"/>
  <c r="C191" i="6"/>
  <c r="D191" i="6"/>
  <c r="E191" i="6"/>
  <c r="F191" i="6"/>
  <c r="G191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G91" i="6"/>
  <c r="G116" i="6"/>
  <c r="F116" i="6"/>
  <c r="E116" i="6"/>
  <c r="D116" i="6"/>
  <c r="G78" i="6"/>
  <c r="G114" i="6"/>
  <c r="G86" i="6"/>
  <c r="G113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0" i="6"/>
  <c r="G89" i="6"/>
  <c r="G88" i="6"/>
  <c r="G87" i="6"/>
  <c r="G85" i="6"/>
  <c r="G84" i="6"/>
  <c r="G83" i="6"/>
  <c r="G82" i="6"/>
  <c r="G81" i="6"/>
  <c r="G80" i="6"/>
  <c r="G79" i="6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E71" i="4"/>
  <c r="E68" i="4"/>
  <c r="E69" i="4"/>
  <c r="E70" i="4"/>
  <c r="M433" i="3"/>
  <c r="M402" i="3"/>
  <c r="M401" i="3"/>
  <c r="D306" i="3"/>
  <c r="D81" i="3"/>
  <c r="E160" i="3"/>
  <c r="E165" i="3"/>
  <c r="E124" i="3"/>
  <c r="E139" i="3"/>
  <c r="K352" i="3"/>
  <c r="I23" i="3"/>
  <c r="H70" i="4"/>
  <c r="I312" i="3"/>
  <c r="E145" i="3"/>
  <c r="E154" i="3"/>
  <c r="D87" i="3"/>
  <c r="D109" i="3"/>
  <c r="H69" i="4"/>
  <c r="J69" i="4"/>
  <c r="H68" i="4"/>
  <c r="H71" i="4"/>
  <c r="F70" i="4"/>
  <c r="F71" i="4"/>
  <c r="F69" i="4"/>
  <c r="F68" i="4"/>
  <c r="D160" i="3"/>
  <c r="D165" i="3"/>
  <c r="D139" i="3"/>
  <c r="F248" i="3"/>
  <c r="M237" i="3"/>
  <c r="M167" i="3"/>
  <c r="K312" i="3"/>
  <c r="I109" i="3"/>
  <c r="I87" i="3"/>
  <c r="I306" i="3"/>
  <c r="J68" i="4"/>
  <c r="J71" i="4"/>
  <c r="M29" i="3"/>
  <c r="M352" i="3"/>
  <c r="K23" i="3"/>
  <c r="J70" i="4"/>
  <c r="M191" i="3"/>
  <c r="I248" i="3"/>
  <c r="I247" i="3"/>
  <c r="M235" i="3"/>
  <c r="M222" i="3"/>
  <c r="M224" i="3"/>
  <c r="M377" i="3"/>
  <c r="M378" i="3"/>
  <c r="I375" i="3"/>
  <c r="I245" i="3"/>
  <c r="I244" i="3"/>
  <c r="M210" i="3"/>
  <c r="M245" i="3"/>
  <c r="M244" i="3"/>
  <c r="M211" i="3"/>
  <c r="M375" i="3"/>
  <c r="M312" i="3"/>
  <c r="M23" i="3"/>
  <c r="M306" i="3"/>
  <c r="K81" i="3"/>
  <c r="K306" i="3"/>
  <c r="I115" i="3"/>
  <c r="I124" i="3"/>
  <c r="I139" i="3"/>
  <c r="I160" i="3"/>
  <c r="I165" i="3"/>
  <c r="M185" i="3"/>
  <c r="M243" i="3"/>
  <c r="M248" i="3"/>
  <c r="M247" i="3"/>
  <c r="M376" i="3"/>
  <c r="I145" i="3"/>
  <c r="I158" i="3"/>
  <c r="I154" i="3"/>
  <c r="K109" i="3"/>
  <c r="K87" i="3"/>
  <c r="M87" i="3"/>
  <c r="M81" i="3"/>
  <c r="M109" i="3"/>
  <c r="M251" i="3"/>
  <c r="M253" i="3"/>
  <c r="M160" i="3"/>
  <c r="M165" i="3"/>
  <c r="M115" i="3"/>
  <c r="M124" i="3"/>
  <c r="M139" i="3"/>
  <c r="M145" i="3"/>
  <c r="K124" i="3"/>
  <c r="K139" i="3"/>
  <c r="K160" i="3"/>
  <c r="K165" i="3"/>
  <c r="K115" i="3"/>
  <c r="K145" i="3"/>
  <c r="K158" i="3"/>
  <c r="K154" i="3"/>
  <c r="M158" i="3"/>
  <c r="M154" i="3"/>
</calcChain>
</file>

<file path=xl/sharedStrings.xml><?xml version="1.0" encoding="utf-8"?>
<sst xmlns="http://schemas.openxmlformats.org/spreadsheetml/2006/main" count="2501" uniqueCount="1142">
  <si>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</si>
  <si>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</si>
  <si>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</si>
  <si>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</si>
  <si>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</si>
  <si>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</si>
  <si>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</si>
  <si>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</si>
  <si>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</si>
  <si>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</si>
  <si>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</si>
  <si>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</si>
  <si>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</si>
  <si>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</si>
  <si>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</si>
  <si>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</si>
  <si>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</si>
  <si>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</si>
  <si>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</si>
  <si>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</si>
  <si>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</si>
  <si>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</si>
  <si>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</si>
  <si>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</si>
  <si>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</si>
  <si>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</si>
  <si>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</si>
  <si>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</si>
  <si>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</si>
  <si>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</si>
  <si>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</si>
  <si>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</si>
  <si>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</si>
  <si>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</si>
  <si>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</si>
  <si>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</si>
  <si>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</si>
  <si>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</si>
  <si>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</si>
  <si>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</si>
  <si>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</si>
  <si>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</si>
  <si>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</si>
  <si>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</si>
  <si>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</si>
  <si>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</si>
  <si>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</si>
  <si>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</si>
  <si>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</si>
  <si>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</si>
  <si>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</si>
  <si>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</si>
  <si>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</si>
  <si>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</si>
  <si>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</si>
  <si>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</si>
  <si>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</si>
  <si>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</si>
  <si>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</si>
  <si>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</si>
  <si>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</si>
  <si>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</si>
  <si>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</si>
  <si>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</si>
  <si>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</si>
  <si>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</si>
  <si>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</si>
  <si>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</si>
  <si>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</si>
  <si>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</si>
  <si>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</si>
  <si>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</si>
  <si>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</si>
  <si>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</si>
  <si>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</si>
  <si>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</si>
  <si>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</si>
  <si>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</si>
  <si>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</si>
  <si>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</si>
  <si>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</si>
  <si>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</si>
  <si>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</si>
  <si>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</si>
  <si>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</si>
  <si>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</si>
  <si>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</si>
  <si>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</si>
  <si>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</si>
  <si>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</si>
  <si>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</si>
  <si>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</si>
  <si>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</si>
  <si>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</si>
  <si>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</si>
  <si>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</si>
  <si>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</si>
  <si>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</si>
  <si>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</si>
  <si>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</si>
  <si>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</si>
  <si>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</si>
  <si>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</si>
  <si>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</si>
  <si>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</si>
  <si>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</si>
  <si>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</si>
  <si>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</si>
  <si>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</si>
  <si>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</si>
  <si>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</si>
  <si>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</si>
  <si>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</si>
  <si>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</si>
  <si>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</si>
  <si>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</si>
  <si>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</si>
  <si>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</si>
  <si>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</si>
  <si>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</si>
  <si>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</si>
  <si>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</si>
  <si>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</si>
  <si>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</si>
  <si>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</si>
  <si>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</si>
  <si>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</si>
  <si>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</si>
  <si>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</si>
  <si>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</si>
  <si>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</si>
  <si>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</si>
  <si>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</si>
  <si>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</si>
  <si>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</si>
  <si>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</si>
  <si>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</si>
  <si>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</si>
  <si>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</si>
  <si>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</si>
  <si>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</si>
  <si>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</si>
  <si>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</si>
  <si>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</si>
  <si>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</si>
  <si>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</si>
  <si>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</si>
  <si>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</si>
  <si>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</si>
  <si>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</si>
  <si>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</si>
  <si>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</si>
  <si>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</si>
  <si>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</si>
  <si>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</si>
  <si>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</si>
  <si>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</si>
  <si>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</si>
  <si>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</si>
  <si>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</si>
  <si>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</si>
  <si>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</si>
  <si>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</si>
  <si>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</si>
  <si>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</si>
  <si>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</si>
  <si>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</si>
  <si>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</si>
  <si>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</si>
  <si>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</si>
  <si>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</si>
  <si>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</si>
  <si>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</si>
  <si>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</si>
  <si>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</si>
  <si>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</si>
  <si>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</si>
  <si>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</si>
  <si>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</si>
  <si>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</si>
  <si>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</si>
  <si>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</si>
  <si>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</si>
  <si>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</si>
  <si>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</si>
  <si>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</si>
  <si>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</si>
  <si>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</si>
  <si>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</si>
  <si>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</si>
  <si>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</si>
  <si>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</si>
  <si>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</si>
  <si>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</si>
  <si>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</si>
  <si>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</si>
  <si>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</si>
  <si>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</si>
  <si>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</si>
  <si>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</si>
  <si>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</si>
  <si>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</si>
  <si>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</si>
  <si>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</si>
  <si>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</si>
  <si>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</si>
  <si>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</si>
  <si>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</si>
  <si>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</si>
  <si>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</si>
  <si>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</si>
  <si>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</si>
  <si>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</si>
  <si>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</si>
  <si>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</si>
  <si>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</si>
  <si>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</si>
  <si>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</si>
  <si>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</si>
  <si>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</si>
  <si>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</si>
  <si>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</si>
  <si>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</si>
  <si>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</si>
  <si>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</si>
  <si>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</si>
  <si>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</si>
  <si>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</si>
  <si>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</si>
  <si>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</si>
  <si>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</si>
  <si>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</si>
  <si>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</si>
  <si>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</si>
  <si>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</si>
  <si>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</si>
  <si>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</si>
  <si>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</si>
  <si>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</si>
  <si>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</si>
  <si>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</si>
  <si>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</si>
  <si>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</si>
  <si>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</si>
  <si>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</si>
  <si>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</si>
  <si>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</si>
  <si>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</si>
  <si>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</si>
  <si>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</si>
  <si>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</si>
  <si>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</si>
  <si>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</si>
  <si>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</si>
  <si>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</si>
  <si>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</si>
  <si>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</si>
  <si>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</si>
  <si>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</si>
  <si>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</si>
  <si>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</si>
  <si>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</si>
  <si>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</si>
  <si>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</si>
  <si>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</si>
  <si>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</si>
  <si>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</si>
  <si>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</si>
  <si>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</si>
  <si>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</si>
  <si>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</si>
  <si>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</si>
  <si>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</si>
  <si>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</si>
  <si>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</si>
  <si>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</si>
  <si>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</si>
  <si>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</si>
  <si>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</si>
  <si>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</si>
  <si>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</si>
  <si>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</si>
  <si>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</si>
  <si>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</si>
  <si>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</si>
  <si>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</si>
  <si>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</si>
  <si>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</si>
  <si>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</si>
  <si>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</si>
  <si>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</si>
  <si>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</si>
  <si>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</si>
  <si>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</si>
  <si>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</si>
  <si>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</si>
  <si>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</si>
  <si>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</si>
  <si>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</si>
  <si>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</si>
  <si>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</si>
  <si>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</si>
  <si>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</si>
  <si>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</si>
  <si>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</si>
  <si>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</si>
  <si>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</si>
  <si>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</si>
  <si>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</si>
  <si>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</si>
  <si>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</si>
  <si>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</si>
  <si>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</si>
  <si>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</si>
  <si>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</si>
  <si>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</si>
  <si>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</si>
  <si>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</si>
  <si>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</si>
  <si>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</si>
  <si>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</si>
  <si>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</si>
  <si>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</si>
  <si>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</si>
  <si>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</si>
  <si>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</si>
  <si>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</si>
  <si>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</si>
  <si>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</si>
  <si>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</si>
  <si>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</si>
  <si>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</si>
  <si>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</si>
  <si>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</si>
  <si>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</si>
  <si>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</si>
  <si>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</si>
  <si>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</si>
  <si>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</si>
  <si>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</si>
  <si>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</si>
  <si>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</si>
  <si>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</si>
  <si>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</si>
  <si>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</si>
  <si>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</si>
  <si>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</si>
  <si>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</si>
  <si>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</si>
  <si>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</si>
  <si>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</si>
  <si>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</si>
  <si>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</si>
  <si>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</si>
  <si>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</si>
  <si>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</si>
  <si>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</si>
  <si>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</si>
  <si>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</si>
  <si>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</si>
  <si>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</si>
  <si>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</si>
  <si>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</si>
  <si>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</si>
  <si>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</si>
  <si>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</si>
  <si>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</si>
  <si>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</si>
  <si>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</si>
  <si>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</si>
  <si>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</si>
  <si>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</si>
  <si>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</si>
  <si>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</si>
  <si>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</si>
  <si>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</si>
  <si>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</si>
  <si>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</si>
  <si>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</si>
  <si>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</si>
  <si>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</si>
  <si>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</si>
  <si>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</si>
  <si>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</si>
  <si>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</si>
  <si>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</si>
  <si>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</si>
  <si>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</si>
  <si>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</si>
  <si>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</si>
  <si>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</si>
  <si>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</si>
  <si>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</si>
  <si>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</si>
  <si>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</si>
  <si>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</si>
  <si>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</si>
  <si>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</si>
  <si>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</si>
  <si>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</si>
  <si>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</si>
  <si>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</si>
  <si>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</si>
  <si>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</si>
  <si>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</si>
  <si>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</si>
  <si>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</si>
  <si>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</si>
  <si>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</si>
  <si>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</si>
  <si>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</si>
  <si>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</si>
  <si>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</si>
  <si>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</si>
  <si>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</si>
  <si>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</si>
  <si>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</si>
  <si>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</si>
  <si>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</si>
  <si>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</si>
  <si>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</si>
  <si>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</si>
  <si>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</si>
  <si>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</si>
  <si>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</si>
  <si>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</si>
  <si>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</si>
  <si>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</si>
  <si>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</si>
  <si>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</si>
  <si>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</si>
  <si>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</si>
  <si>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</si>
  <si>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</si>
  <si>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</si>
  <si>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</si>
  <si>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</si>
  <si>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</si>
  <si>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</si>
  <si>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</si>
  <si>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</si>
  <si>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</si>
  <si>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</si>
  <si>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</si>
  <si>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</si>
  <si>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</si>
  <si>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</si>
  <si>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</si>
  <si>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</si>
  <si>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</si>
  <si>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</si>
  <si>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</si>
  <si>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</si>
  <si>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</si>
  <si>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</si>
  <si>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</si>
  <si>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</si>
  <si>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</si>
  <si>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</si>
  <si>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</si>
  <si>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</si>
  <si>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</si>
  <si>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</si>
  <si>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</si>
  <si>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</si>
  <si>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</si>
  <si>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</si>
  <si>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</si>
  <si>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</si>
  <si>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</si>
  <si>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</si>
  <si>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</si>
  <si>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</si>
  <si>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</si>
  <si>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</si>
  <si>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</si>
  <si>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</si>
  <si>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</si>
  <si>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</si>
  <si>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</si>
  <si>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</si>
  <si>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</si>
  <si>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</si>
  <si>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</si>
  <si>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</si>
  <si>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</si>
  <si>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</si>
  <si>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</si>
  <si>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</si>
  <si>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</si>
  <si>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</si>
  <si>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</si>
  <si>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</si>
  <si>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</si>
  <si>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</si>
  <si>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</si>
  <si>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</si>
  <si>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</si>
  <si>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</si>
  <si>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</si>
  <si>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</si>
  <si>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</si>
  <si>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</si>
  <si>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</si>
  <si>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</si>
  <si>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</si>
  <si>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</si>
  <si>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</si>
  <si>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</si>
  <si>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</si>
  <si>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</si>
  <si>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</si>
  <si>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</si>
  <si>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</si>
  <si>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</si>
  <si>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</si>
  <si>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</si>
  <si>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</si>
  <si>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</si>
  <si>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</si>
  <si>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</si>
  <si>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</si>
  <si>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</si>
  <si>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</si>
  <si>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</si>
  <si>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</si>
  <si>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</si>
  <si>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</si>
  <si>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</si>
  <si>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</si>
  <si>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</si>
  <si>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</si>
  <si>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</si>
  <si>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</si>
  <si>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</si>
  <si>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</si>
  <si>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</si>
  <si>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</si>
  <si>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</si>
  <si>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</si>
  <si>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</si>
  <si>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</si>
  <si>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</si>
  <si>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</si>
  <si>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</si>
  <si>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</si>
  <si>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</si>
  <si>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</si>
  <si>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</si>
  <si>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</si>
  <si>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</si>
  <si>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</si>
  <si>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</si>
  <si>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</si>
  <si>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</si>
  <si>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</si>
  <si>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</si>
  <si>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</si>
  <si>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</si>
  <si>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</si>
  <si>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</si>
  <si>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</si>
  <si>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</si>
  <si>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</si>
  <si>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</si>
  <si>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</si>
  <si>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</si>
  <si>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</si>
  <si>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</si>
  <si>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</si>
  <si>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</si>
  <si>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</si>
  <si>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</si>
  <si>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</si>
  <si>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</si>
  <si>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</si>
  <si>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</si>
  <si>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</si>
  <si>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</si>
  <si>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</si>
  <si>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</si>
  <si>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</si>
  <si>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</si>
  <si>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</si>
  <si>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</si>
  <si>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</si>
  <si>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</si>
  <si>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</si>
  <si>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</si>
  <si>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</si>
  <si>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</si>
  <si>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</si>
  <si>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</si>
  <si>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</si>
  <si>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</si>
  <si>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</si>
  <si>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</si>
  <si>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</si>
  <si>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</si>
  <si>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</si>
  <si>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</si>
  <si>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</si>
  <si>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</si>
  <si>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</si>
  <si>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</si>
  <si>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</si>
  <si>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</si>
  <si>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</si>
  <si>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</si>
  <si>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</si>
  <si>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</si>
  <si>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</si>
  <si>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</si>
  <si>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</si>
  <si>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</si>
  <si>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</si>
  <si>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</si>
  <si>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Уплата процентов по привлеченным кредитам и займам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</si>
  <si>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</si>
  <si>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</si>
  <si>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</si>
  <si>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</si>
  <si>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</si>
  <si>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</si>
  <si>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</si>
  <si>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</si>
  <si>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</si>
  <si>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</si>
  <si>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</si>
  <si>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</si>
  <si>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</si>
  <si>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</si>
  <si>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</si>
  <si>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</si>
  <si>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</si>
  <si>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</si>
  <si>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</si>
  <si>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</si>
  <si>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</si>
  <si>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</si>
  <si>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</si>
  <si>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</si>
  <si>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</si>
  <si>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</si>
  <si>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</si>
  <si>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</si>
  <si>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</si>
  <si>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</si>
  <si>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</si>
  <si>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</si>
  <si>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</si>
  <si>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</si>
  <si>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</si>
  <si>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</si>
  <si>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</si>
  <si>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</si>
  <si>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</si>
  <si>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</si>
  <si>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</si>
  <si>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</si>
  <si>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</si>
  <si>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</si>
  <si>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</si>
  <si>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</si>
  <si>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</si>
  <si>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</si>
  <si>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</si>
  <si>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</si>
  <si>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</si>
  <si>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</si>
  <si>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</si>
  <si>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</si>
  <si>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</si>
  <si>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</si>
  <si>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</si>
  <si>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</si>
  <si>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</si>
  <si>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</si>
  <si>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15.4</t>
  </si>
  <si>
    <t>15.2.1</t>
  </si>
  <si>
    <t>15.2.2</t>
  </si>
  <si>
    <t>15.2.3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</si>
  <si>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</si>
  <si>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</si>
  <si>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</si>
  <si>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</si>
  <si>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</si>
  <si>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</si>
  <si>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</si>
  <si>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</si>
  <si>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</si>
  <si>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</si>
  <si>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</si>
  <si>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</si>
  <si>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</si>
  <si>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</si>
  <si>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</si>
  <si>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</si>
  <si>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</si>
  <si>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</si>
  <si>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</si>
  <si>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</si>
  <si>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</si>
  <si>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</si>
  <si>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</si>
  <si>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</si>
  <si>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</si>
  <si>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</si>
  <si>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</si>
  <si>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</si>
  <si>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</si>
  <si>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</si>
  <si>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</si>
  <si>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</si>
  <si>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</si>
  <si>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23.3.8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</si>
  <si>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</si>
  <si>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</si>
  <si>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</si>
  <si>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</si>
  <si>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</si>
  <si>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</si>
  <si>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</si>
  <si>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</si>
  <si>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</si>
  <si>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</si>
  <si>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</si>
  <si>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</si>
  <si>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</si>
  <si>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</si>
  <si>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</si>
  <si>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</si>
  <si>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</si>
  <si>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</si>
  <si>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</si>
  <si>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</si>
  <si>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</si>
  <si>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</si>
  <si>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</si>
  <si>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</si>
  <si>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</si>
  <si>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</si>
  <si>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</si>
  <si>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</si>
  <si>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</si>
  <si>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</si>
  <si>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</si>
  <si>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</si>
  <si>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</si>
  <si>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</si>
  <si>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</si>
  <si>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</si>
  <si>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</si>
  <si>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</si>
  <si>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</si>
  <si>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</si>
  <si>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</si>
  <si>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</si>
  <si>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</si>
  <si>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</si>
  <si>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</si>
  <si>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</si>
  <si>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</si>
  <si>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</si>
  <si>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</si>
  <si>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</si>
  <si>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</si>
  <si>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</si>
  <si>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</si>
  <si>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</si>
  <si>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</si>
  <si>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</si>
  <si>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</si>
  <si>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</si>
  <si>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</si>
  <si>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</si>
  <si>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</si>
  <si>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</si>
  <si>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</si>
  <si>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</si>
  <si>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</si>
  <si>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</si>
  <si>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</si>
  <si>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</si>
  <si>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</si>
  <si>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</si>
  <si>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</si>
  <si>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</si>
  <si>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</si>
  <si>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</si>
  <si>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</si>
  <si>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</si>
  <si>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</si>
  <si>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</si>
  <si>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</si>
  <si>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</si>
  <si>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</si>
  <si>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</si>
  <si>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</si>
  <si>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</si>
  <si>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</si>
  <si>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</si>
  <si>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</si>
  <si>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</si>
  <si>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</si>
  <si>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</si>
  <si>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</si>
  <si>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</si>
  <si>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</si>
  <si>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</si>
  <si>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</si>
  <si>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</si>
  <si>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</si>
  <si>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</si>
  <si>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</si>
  <si>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</si>
  <si>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</si>
  <si>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</si>
  <si>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</si>
  <si>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</si>
  <si>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</si>
  <si>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</si>
  <si>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</si>
  <si>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</si>
  <si>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</si>
  <si>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</si>
  <si>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</si>
  <si>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</si>
  <si>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</si>
  <si>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</si>
  <si>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</si>
  <si>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</si>
  <si>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</si>
  <si>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</si>
  <si>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</si>
  <si>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</si>
  <si>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</si>
  <si>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</si>
  <si>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</si>
  <si>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</si>
  <si>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</si>
  <si>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</si>
  <si>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</si>
  <si>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</si>
  <si>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</si>
  <si>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</si>
  <si>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</si>
  <si>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</si>
  <si>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</si>
  <si>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</si>
  <si>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</si>
  <si>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</si>
  <si>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</si>
  <si>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</si>
  <si>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</si>
  <si>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</si>
  <si>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</si>
  <si>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</si>
  <si>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</si>
  <si>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</si>
  <si>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</si>
  <si>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</si>
  <si>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</si>
  <si>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</si>
  <si>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</si>
  <si>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</si>
  <si>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</si>
  <si>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</si>
  <si>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</si>
  <si>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</si>
  <si>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</si>
  <si>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</si>
  <si>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</si>
  <si>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</si>
  <si>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</si>
  <si>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</si>
  <si>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</si>
  <si>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</si>
  <si>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</si>
  <si>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</si>
  <si>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</si>
  <si>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</si>
  <si>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</si>
  <si>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</si>
  <si>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</si>
  <si>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</si>
  <si>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</si>
  <si>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</si>
  <si>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</si>
  <si>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</si>
  <si>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</si>
  <si>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</si>
  <si>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</si>
  <si>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</si>
  <si>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</si>
  <si>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</si>
  <si>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</si>
  <si>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</si>
  <si>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</si>
  <si>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</si>
  <si>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</si>
  <si>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</si>
  <si>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</si>
  <si>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</si>
  <si>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</si>
  <si>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</si>
  <si>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</si>
  <si>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</si>
  <si>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</si>
  <si>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</si>
  <si>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</si>
  <si>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</si>
  <si>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</si>
  <si>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</si>
  <si>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</si>
  <si>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</si>
  <si>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</si>
  <si>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</si>
  <si>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</si>
  <si>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</si>
  <si>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</si>
  <si>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</si>
  <si>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</si>
  <si>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</si>
  <si>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</si>
  <si>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</si>
  <si>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</si>
  <si>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</si>
  <si>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</si>
  <si>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</si>
  <si>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</si>
  <si>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</si>
  <si>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</si>
  <si>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</si>
  <si>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</si>
  <si>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</si>
  <si>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</si>
  <si>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</si>
  <si>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</si>
  <si>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</si>
  <si>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</si>
  <si>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</si>
  <si>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</si>
  <si>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</si>
  <si>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</si>
  <si>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</si>
  <si>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</si>
  <si>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</si>
  <si>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</si>
  <si>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</si>
  <si>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</si>
  <si>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</si>
  <si>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</si>
  <si>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</si>
  <si>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</si>
  <si>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</si>
  <si>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</si>
  <si>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</si>
  <si>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</si>
  <si>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</si>
  <si>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</si>
  <si>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</si>
  <si>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</si>
  <si>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</si>
  <si>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</si>
  <si>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</si>
  <si>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</si>
  <si>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</si>
  <si>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</si>
  <si>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</si>
  <si>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</si>
  <si>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</si>
  <si>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</si>
  <si>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</si>
  <si>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</si>
  <si>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</si>
  <si>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</si>
  <si>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</si>
  <si>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</si>
  <si>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</si>
  <si>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оказания услуг по технологическому присоединению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</si>
  <si>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</si>
  <si>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</si>
  <si>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</si>
  <si>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</si>
  <si>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</si>
  <si>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</si>
  <si>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</si>
  <si>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</si>
  <si>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</si>
  <si>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</si>
  <si>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</si>
  <si>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</si>
  <si>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</si>
  <si>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</si>
  <si>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</si>
  <si>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</si>
  <si>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</si>
  <si>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</si>
  <si>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</si>
  <si>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</si>
  <si>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</si>
  <si>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</si>
  <si>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</si>
  <si>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</si>
  <si>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</si>
  <si>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</si>
  <si>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</si>
  <si>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</si>
  <si>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</si>
  <si>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</si>
  <si>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</si>
  <si>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</si>
  <si>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</si>
  <si>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</si>
  <si>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</si>
  <si>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</si>
  <si>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</si>
  <si>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</si>
  <si>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</si>
  <si>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</si>
  <si>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</si>
  <si>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</si>
  <si>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</si>
  <si>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</si>
  <si>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</si>
  <si>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</si>
  <si>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</si>
  <si>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</si>
  <si>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</si>
  <si>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23.3.8.1</t>
  </si>
  <si>
    <t>23.3.8.2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</si>
  <si>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</si>
  <si>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</si>
  <si>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</si>
  <si>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</si>
  <si>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</si>
  <si>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</si>
  <si>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</si>
  <si>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</si>
  <si>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</si>
  <si>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</si>
  <si>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</si>
  <si>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</si>
  <si>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</si>
  <si>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</si>
  <si>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</si>
  <si>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</si>
  <si>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</si>
  <si>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</si>
  <si>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</si>
  <si>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</si>
  <si>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</si>
  <si>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</si>
  <si>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</si>
  <si>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</si>
  <si>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</si>
  <si>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</si>
  <si>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</si>
  <si>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</si>
  <si>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</si>
  <si>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</si>
  <si>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</si>
  <si>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</si>
  <si>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</si>
  <si>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</si>
  <si>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</si>
  <si>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</si>
  <si>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</si>
  <si>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</si>
  <si>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</si>
  <si>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</si>
  <si>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</si>
  <si>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</si>
  <si>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</si>
  <si>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</si>
  <si>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</si>
  <si>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</si>
  <si>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</si>
  <si>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</si>
  <si>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</si>
  <si>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</si>
  <si>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</si>
  <si>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</si>
  <si>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</si>
  <si>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</si>
  <si>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</si>
  <si>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</si>
  <si>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</si>
  <si>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</si>
  <si>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</si>
  <si>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</si>
  <si>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</si>
  <si>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</si>
  <si>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</si>
  <si>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</si>
  <si>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</si>
  <si>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</si>
  <si>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</si>
  <si>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</si>
  <si>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</si>
  <si>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</si>
  <si>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</si>
  <si>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</si>
  <si>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</si>
  <si>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</si>
  <si>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</si>
  <si>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</si>
  <si>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</si>
  <si>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</si>
  <si>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</si>
  <si>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</si>
  <si>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</si>
  <si>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</si>
  <si>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</si>
  <si>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</si>
  <si>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</si>
  <si>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</si>
  <si>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</si>
  <si>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</si>
  <si>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</si>
  <si>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</si>
  <si>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</si>
  <si>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</si>
  <si>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</si>
  <si>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</si>
  <si>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</si>
  <si>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 xml:space="preserve">План </t>
  </si>
  <si>
    <t>2019 год</t>
  </si>
  <si>
    <t>2020 год</t>
  </si>
  <si>
    <t>2021 год</t>
  </si>
  <si>
    <t>2022 год</t>
  </si>
  <si>
    <r>
      <t xml:space="preserve">Инвестиционная программа </t>
    </r>
    <r>
      <rPr>
        <u/>
        <sz val="14"/>
        <color indexed="8"/>
        <rFont val="Times New Roman"/>
        <family val="1"/>
        <charset val="204"/>
      </rPr>
      <t>Акционерное общество "Витимэнерго"</t>
    </r>
  </si>
  <si>
    <r>
      <t xml:space="preserve">Субъект Российской Федерации: </t>
    </r>
    <r>
      <rPr>
        <u/>
        <sz val="14"/>
        <color indexed="8"/>
        <rFont val="Times New Roman"/>
        <family val="1"/>
        <charset val="204"/>
      </rPr>
      <t>Иркутская область</t>
    </r>
  </si>
  <si>
    <t>Форма № 21 Финансовый план субъекта электроэнергетики</t>
  </si>
  <si>
    <t>Источники финансирования инвестиционной программы всего (строка I+строка II) всего, в том числе:</t>
  </si>
  <si>
    <t>Утвержденные плановые значения показателей приведены в соответствии с ________________________________________________________</t>
  </si>
  <si>
    <t>2023 год</t>
  </si>
  <si>
    <t>План</t>
  </si>
  <si>
    <t>2024 год</t>
  </si>
  <si>
    <t>от 13.04.2017 г. № 310</t>
  </si>
  <si>
    <r>
      <t xml:space="preserve">                    Год раскрытия (предоставления) информации:</t>
    </r>
    <r>
      <rPr>
        <u/>
        <sz val="14"/>
        <color indexed="8"/>
        <rFont val="Times New Roman"/>
        <family val="1"/>
        <charset val="204"/>
      </rPr>
      <t xml:space="preserve"> 2022 </t>
    </r>
    <r>
      <rPr>
        <sz val="14"/>
        <color indexed="8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</si>
</sst>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82" formatCode="0.000000000"/>
  </numFmts>
  <fonts count="7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2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54" fillId="0" borderId="0"/>
    <xf numFmtId="0" fontId="1" fillId="0" borderId="0"/>
    <xf numFmtId="0" fontId="5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5" fillId="0" borderId="0"/>
    <xf numFmtId="0" fontId="52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2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52" fillId="0" borderId="0" applyFont="0" applyFill="0" applyBorder="0" applyAlignment="0" applyProtection="0"/>
    <xf numFmtId="165" fontId="52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52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52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83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8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8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8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8" fontId="29" fillId="24" borderId="10" xfId="0" applyNumberFormat="1" applyFont="1" applyFill="1" applyBorder="1" applyProtection="1"/>
    <xf numFmtId="168" fontId="29" fillId="24" borderId="12" xfId="0" applyNumberFormat="1" applyFont="1" applyFill="1" applyBorder="1" applyProtection="1"/>
    <xf numFmtId="168" fontId="29" fillId="24" borderId="11" xfId="0" applyNumberFormat="1" applyFont="1" applyFill="1" applyBorder="1" applyProtection="1"/>
    <xf numFmtId="168" fontId="29" fillId="24" borderId="11" xfId="0" applyNumberFormat="1" applyFont="1" applyFill="1" applyBorder="1" applyAlignment="1" applyProtection="1">
      <alignment vertical="center"/>
    </xf>
    <xf numFmtId="168" fontId="29" fillId="24" borderId="15" xfId="0" applyNumberFormat="1" applyFont="1" applyFill="1" applyBorder="1" applyProtection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8" fontId="29" fillId="26" borderId="12" xfId="0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8" fontId="29" fillId="27" borderId="12" xfId="0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8" fontId="29" fillId="26" borderId="12" xfId="0" applyNumberFormat="1" applyFont="1" applyFill="1" applyBorder="1" applyAlignment="1" applyProtection="1">
      <alignment horizontal="center" vertical="center"/>
    </xf>
    <xf numFmtId="168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 applyProtection="1"/>
    <xf numFmtId="0" fontId="53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 applyProtection="1">
      <alignment vertical="center"/>
    </xf>
    <xf numFmtId="168" fontId="29" fillId="24" borderId="13" xfId="0" applyNumberFormat="1" applyFont="1" applyFill="1" applyBorder="1" applyAlignment="1" applyProtection="1">
      <alignment vertical="center"/>
    </xf>
    <xf numFmtId="168" fontId="29" fillId="24" borderId="14" xfId="0" applyNumberFormat="1" applyFont="1" applyFill="1" applyBorder="1" applyProtection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5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5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6" fillId="0" borderId="0" xfId="0" applyFont="1" applyFill="1" applyBorder="1" applyAlignment="1">
      <alignment horizontal="left" vertical="center" wrapText="1"/>
    </xf>
    <xf numFmtId="169" fontId="57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70" fontId="33" fillId="0" borderId="19" xfId="0" applyNumberFormat="1" applyFont="1" applyFill="1" applyBorder="1" applyAlignment="1">
      <alignment horizontal="center" vertical="center"/>
    </xf>
    <xf numFmtId="170" fontId="35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8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52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8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8" fillId="0" borderId="19" xfId="72" applyNumberFormat="1" applyFont="1" applyFill="1" applyBorder="1" applyAlignment="1">
      <alignment horizontal="center" vertical="center"/>
    </xf>
    <xf numFmtId="170" fontId="58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9" fillId="0" borderId="19" xfId="0" applyFont="1" applyFill="1" applyBorder="1" applyAlignment="1">
      <alignment vertical="center"/>
    </xf>
    <xf numFmtId="1" fontId="58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60" fillId="0" borderId="0" xfId="56" applyFont="1" applyFill="1" applyAlignment="1">
      <alignment vertical="center"/>
    </xf>
    <xf numFmtId="0" fontId="61" fillId="0" borderId="0" xfId="56" applyFont="1" applyFill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63" fillId="30" borderId="0" xfId="56" applyFont="1" applyFill="1" applyAlignment="1">
      <alignment horizontal="center" vertical="center"/>
    </xf>
    <xf numFmtId="0" fontId="64" fillId="30" borderId="0" xfId="56" applyFont="1" applyFill="1" applyAlignment="1">
      <alignment horizontal="center" vertical="center" wrapText="1"/>
    </xf>
    <xf numFmtId="0" fontId="62" fillId="0" borderId="0" xfId="56" applyFont="1" applyFill="1" applyAlignment="1">
      <alignment horizontal="center" vertical="center"/>
    </xf>
    <xf numFmtId="173" fontId="65" fillId="0" borderId="0" xfId="77" applyNumberFormat="1" applyFont="1" applyAlignment="1">
      <alignment horizontal="center" vertical="center"/>
    </xf>
    <xf numFmtId="173" fontId="66" fillId="0" borderId="0" xfId="77" applyNumberFormat="1" applyFont="1" applyAlignment="1">
      <alignment horizontal="center" vertical="center"/>
    </xf>
    <xf numFmtId="0" fontId="65" fillId="0" borderId="0" xfId="41" applyFont="1" applyFill="1" applyAlignment="1">
      <alignment vertical="center" wrapText="1"/>
    </xf>
    <xf numFmtId="0" fontId="65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62" fillId="0" borderId="0" xfId="56" applyNumberFormat="1" applyFont="1" applyFill="1" applyAlignment="1">
      <alignment horizontal="center" vertical="center"/>
    </xf>
    <xf numFmtId="172" fontId="66" fillId="0" borderId="0" xfId="77" applyNumberFormat="1" applyFont="1" applyAlignment="1">
      <alignment horizontal="center" vertical="center"/>
    </xf>
    <xf numFmtId="172" fontId="65" fillId="0" borderId="0" xfId="77" applyNumberFormat="1" applyFont="1" applyAlignment="1">
      <alignment horizontal="center" vertical="center"/>
    </xf>
    <xf numFmtId="0" fontId="67" fillId="0" borderId="0" xfId="56" applyFont="1" applyFill="1" applyAlignment="1">
      <alignment horizontal="center" vertical="center"/>
    </xf>
    <xf numFmtId="172" fontId="65" fillId="0" borderId="0" xfId="77" applyNumberFormat="1" applyFont="1" applyAlignment="1">
      <alignment horizontal="center" vertical="center" wrapText="1"/>
    </xf>
    <xf numFmtId="174" fontId="62" fillId="0" borderId="0" xfId="56" applyNumberFormat="1" applyFont="1" applyAlignment="1">
      <alignment vertical="center"/>
    </xf>
    <xf numFmtId="0" fontId="62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7" fillId="0" borderId="0" xfId="56" applyFont="1" applyAlignment="1">
      <alignment horizontal="center" vertical="center"/>
    </xf>
    <xf numFmtId="165" fontId="65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4" fontId="62" fillId="0" borderId="0" xfId="56" applyNumberFormat="1" applyFont="1" applyAlignment="1">
      <alignment horizontal="center" vertical="center"/>
    </xf>
    <xf numFmtId="0" fontId="66" fillId="31" borderId="0" xfId="56" applyFont="1" applyFill="1" applyAlignment="1">
      <alignment horizontal="center" vertical="center"/>
    </xf>
    <xf numFmtId="172" fontId="66" fillId="31" borderId="0" xfId="77" applyNumberFormat="1" applyFont="1" applyFill="1" applyAlignment="1">
      <alignment horizontal="center" vertical="center"/>
    </xf>
    <xf numFmtId="173" fontId="66" fillId="31" borderId="0" xfId="77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5" fontId="65" fillId="0" borderId="0" xfId="67" applyNumberFormat="1" applyFont="1" applyAlignment="1">
      <alignment horizontal="center" vertical="center"/>
    </xf>
    <xf numFmtId="176" fontId="61" fillId="0" borderId="0" xfId="56" applyNumberFormat="1" applyFont="1" applyAlignment="1">
      <alignment horizontal="center" vertical="center"/>
    </xf>
    <xf numFmtId="0" fontId="66" fillId="0" borderId="0" xfId="56" applyFont="1" applyAlignment="1">
      <alignment horizontal="right" vertical="center"/>
    </xf>
    <xf numFmtId="174" fontId="62" fillId="0" borderId="0" xfId="5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3" fontId="62" fillId="0" borderId="0" xfId="56" applyNumberFormat="1" applyFont="1" applyAlignment="1">
      <alignment horizontal="center" vertical="center"/>
    </xf>
    <xf numFmtId="0" fontId="64" fillId="30" borderId="0" xfId="56" applyFont="1" applyFill="1" applyAlignment="1">
      <alignment horizontal="center" vertical="center"/>
    </xf>
    <xf numFmtId="0" fontId="68" fillId="31" borderId="0" xfId="56" applyFont="1" applyFill="1" applyAlignment="1">
      <alignment horizontal="center" vertical="center"/>
    </xf>
    <xf numFmtId="172" fontId="68" fillId="31" borderId="0" xfId="77" applyNumberFormat="1" applyFont="1" applyFill="1" applyAlignment="1">
      <alignment horizontal="center" vertical="center"/>
    </xf>
    <xf numFmtId="0" fontId="69" fillId="0" borderId="0" xfId="56" applyFont="1" applyAlignment="1">
      <alignment horizontal="right" vertical="center"/>
    </xf>
    <xf numFmtId="172" fontId="69" fillId="0" borderId="0" xfId="77" applyNumberFormat="1" applyFont="1" applyAlignment="1">
      <alignment horizontal="center" vertical="center"/>
    </xf>
    <xf numFmtId="0" fontId="70" fillId="0" borderId="0" xfId="56" applyFont="1" applyAlignment="1">
      <alignment horizontal="center" vertical="center"/>
    </xf>
    <xf numFmtId="172" fontId="70" fillId="0" borderId="0" xfId="77" applyNumberFormat="1" applyFont="1" applyAlignment="1">
      <alignment horizontal="center" vertical="center"/>
    </xf>
    <xf numFmtId="3" fontId="65" fillId="0" borderId="0" xfId="56" applyNumberFormat="1" applyFont="1" applyAlignment="1">
      <alignment horizontal="right" vertical="center"/>
    </xf>
    <xf numFmtId="0" fontId="62" fillId="0" borderId="0" xfId="56" applyFont="1" applyAlignment="1">
      <alignment horizontal="right" vertical="center"/>
    </xf>
    <xf numFmtId="1" fontId="62" fillId="0" borderId="0" xfId="56" applyNumberFormat="1" applyFont="1" applyAlignment="1">
      <alignment vertical="center"/>
    </xf>
    <xf numFmtId="172" fontId="68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6" fillId="31" borderId="0" xfId="56" applyFont="1" applyFill="1" applyAlignment="1">
      <alignment horizontal="right" vertical="center"/>
    </xf>
    <xf numFmtId="172" fontId="66" fillId="31" borderId="0" xfId="56" applyNumberFormat="1" applyFont="1" applyFill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9" fontId="65" fillId="0" borderId="0" xfId="65" applyFont="1" applyAlignment="1">
      <alignment horizontal="center" vertical="center"/>
    </xf>
    <xf numFmtId="3" fontId="61" fillId="0" borderId="0" xfId="56" applyNumberFormat="1" applyFont="1" applyAlignment="1">
      <alignment horizontal="center" vertical="center"/>
    </xf>
    <xf numFmtId="172" fontId="66" fillId="0" borderId="0" xfId="76" applyNumberFormat="1" applyFont="1" applyAlignment="1">
      <alignment horizontal="center" vertical="center"/>
    </xf>
    <xf numFmtId="172" fontId="71" fillId="0" borderId="0" xfId="56" applyNumberFormat="1" applyFont="1" applyAlignment="1">
      <alignment horizontal="center" vertical="center"/>
    </xf>
    <xf numFmtId="172" fontId="65" fillId="0" borderId="0" xfId="76" applyNumberFormat="1" applyFont="1" applyAlignment="1">
      <alignment horizontal="center" vertical="center"/>
    </xf>
    <xf numFmtId="9" fontId="71" fillId="26" borderId="0" xfId="67" applyFont="1" applyFill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 wrapText="1"/>
    </xf>
    <xf numFmtId="0" fontId="65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62" fillId="0" borderId="0" xfId="66" applyNumberFormat="1" applyFont="1" applyAlignment="1">
      <alignment horizontal="center" vertical="center"/>
    </xf>
    <xf numFmtId="0" fontId="72" fillId="0" borderId="0" xfId="56" applyFont="1" applyAlignment="1">
      <alignment horizontal="center" vertical="center"/>
    </xf>
    <xf numFmtId="175" fontId="65" fillId="0" borderId="0" xfId="66" applyNumberFormat="1" applyFont="1" applyAlignment="1">
      <alignment horizontal="center" vertical="center"/>
    </xf>
    <xf numFmtId="0" fontId="62" fillId="0" borderId="0" xfId="56" applyFont="1" applyAlignment="1">
      <alignment vertical="center" wrapText="1"/>
    </xf>
    <xf numFmtId="175" fontId="65" fillId="0" borderId="0" xfId="65" applyNumberFormat="1" applyFont="1" applyAlignment="1">
      <alignment horizontal="center" vertical="center"/>
    </xf>
    <xf numFmtId="0" fontId="73" fillId="0" borderId="0" xfId="0" applyFont="1" applyAlignment="1">
      <alignment vertical="center" wrapText="1"/>
    </xf>
    <xf numFmtId="0" fontId="73" fillId="0" borderId="0" xfId="56" applyFont="1" applyAlignment="1">
      <alignment vertical="center" wrapText="1"/>
    </xf>
    <xf numFmtId="0" fontId="1" fillId="29" borderId="0" xfId="43" applyFont="1" applyFill="1" applyAlignment="1">
      <alignment wrapText="1"/>
    </xf>
    <xf numFmtId="0" fontId="1" fillId="29" borderId="0" xfId="43" applyFont="1" applyFill="1" applyAlignment="1">
      <alignment horizontal="center" vertical="center" wrapText="1"/>
    </xf>
    <xf numFmtId="0" fontId="1" fillId="29" borderId="0" xfId="43" applyFont="1" applyFill="1"/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7" fillId="0" borderId="10" xfId="0" applyFont="1" applyBorder="1" applyAlignment="1">
      <alignment horizontal="left" vertical="top" wrapText="1"/>
    </xf>
    <xf numFmtId="3" fontId="57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27" fillId="29" borderId="0" xfId="43" applyFont="1" applyFill="1" applyAlignment="1">
      <alignment horizontal="center" vertical="center" wrapText="1"/>
    </xf>
    <xf numFmtId="49" fontId="27" fillId="29" borderId="0" xfId="43" applyNumberFormat="1" applyFont="1" applyFill="1" applyAlignment="1">
      <alignment horizontal="center" vertical="center"/>
    </xf>
    <xf numFmtId="0" fontId="74" fillId="29" borderId="0" xfId="0" applyFont="1" applyFill="1" applyAlignment="1">
      <alignment horizontal="right" vertical="center"/>
    </xf>
    <xf numFmtId="0" fontId="75" fillId="29" borderId="0" xfId="0" applyFont="1" applyFill="1" applyAlignment="1">
      <alignment horizontal="center" vertical="top"/>
    </xf>
    <xf numFmtId="0" fontId="74" fillId="29" borderId="0" xfId="0" applyFont="1" applyFill="1" applyAlignment="1">
      <alignment horizontal="justify" vertical="center"/>
    </xf>
    <xf numFmtId="0" fontId="1" fillId="29" borderId="0" xfId="43" applyFont="1" applyFill="1" applyAlignment="1">
      <alignment vertical="center"/>
    </xf>
    <xf numFmtId="0" fontId="74" fillId="29" borderId="0" xfId="0" applyFont="1" applyFill="1" applyAlignment="1">
      <alignment horizontal="justify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49" fontId="26" fillId="0" borderId="28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49" fontId="27" fillId="0" borderId="0" xfId="43" applyNumberFormat="1" applyFont="1" applyFill="1" applyAlignment="1">
      <alignment horizontal="left" vertical="center"/>
    </xf>
    <xf numFmtId="0" fontId="26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4" fontId="50" fillId="0" borderId="19" xfId="0" applyNumberFormat="1" applyFont="1" applyFill="1" applyBorder="1" applyAlignment="1">
      <alignment horizontal="right"/>
    </xf>
    <xf numFmtId="4" fontId="60" fillId="0" borderId="19" xfId="0" applyNumberFormat="1" applyFont="1" applyFill="1" applyBorder="1" applyAlignment="1">
      <alignment horizontal="right"/>
    </xf>
    <xf numFmtId="0" fontId="60" fillId="0" borderId="19" xfId="0" applyFont="1" applyFill="1" applyBorder="1" applyAlignment="1">
      <alignment horizontal="right"/>
    </xf>
    <xf numFmtId="4" fontId="50" fillId="0" borderId="19" xfId="43" applyNumberFormat="1" applyFont="1" applyFill="1" applyBorder="1" applyAlignment="1">
      <alignment horizontal="right" wrapText="1"/>
    </xf>
    <xf numFmtId="4" fontId="50" fillId="0" borderId="19" xfId="43" applyNumberFormat="1" applyFont="1" applyFill="1" applyBorder="1" applyAlignment="1">
      <alignment horizontal="right"/>
    </xf>
    <xf numFmtId="0" fontId="3" fillId="0" borderId="19" xfId="43" applyFont="1" applyFill="1" applyBorder="1" applyAlignment="1">
      <alignment horizontal="center" vertical="center" wrapText="1"/>
    </xf>
    <xf numFmtId="49" fontId="44" fillId="0" borderId="19" xfId="43" applyNumberFormat="1" applyFont="1" applyFill="1" applyBorder="1" applyAlignment="1">
      <alignment horizontal="center" vertical="center"/>
    </xf>
    <xf numFmtId="0" fontId="44" fillId="0" borderId="19" xfId="43" applyFont="1" applyFill="1" applyBorder="1" applyAlignment="1">
      <alignment horizontal="center" vertical="center" wrapText="1"/>
    </xf>
    <xf numFmtId="0" fontId="44" fillId="29" borderId="19" xfId="43" applyFont="1" applyFill="1" applyBorder="1" applyAlignment="1">
      <alignment horizontal="center" vertical="center" wrapText="1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0" fontId="44" fillId="0" borderId="19" xfId="43" applyFont="1" applyFill="1" applyBorder="1" applyAlignment="1">
      <alignment horizontal="center" vertical="center"/>
    </xf>
    <xf numFmtId="0" fontId="45" fillId="0" borderId="19" xfId="43" applyFont="1" applyFill="1" applyBorder="1" applyAlignment="1">
      <alignment horizontal="center" vertical="center"/>
    </xf>
    <xf numFmtId="49" fontId="27" fillId="0" borderId="19" xfId="43" applyNumberFormat="1" applyFont="1" applyFill="1" applyBorder="1" applyAlignment="1">
      <alignment horizontal="center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 wrapText="1" indent="1"/>
    </xf>
    <xf numFmtId="0" fontId="26" fillId="0" borderId="19" xfId="43" applyFont="1" applyFill="1" applyBorder="1" applyAlignment="1">
      <alignment horizontal="center" vertical="center"/>
    </xf>
    <xf numFmtId="4" fontId="76" fillId="0" borderId="19" xfId="43" applyNumberFormat="1" applyFont="1" applyFill="1" applyBorder="1" applyAlignment="1">
      <alignment horizontal="right"/>
    </xf>
    <xf numFmtId="4" fontId="77" fillId="0" borderId="19" xfId="0" applyNumberFormat="1" applyFont="1" applyFill="1" applyBorder="1" applyAlignment="1">
      <alignment horizontal="right"/>
    </xf>
    <xf numFmtId="0" fontId="2" fillId="29" borderId="0" xfId="43" applyFont="1" applyFill="1"/>
    <xf numFmtId="0" fontId="2" fillId="29" borderId="0" xfId="43" applyFont="1" applyFill="1" applyAlignment="1">
      <alignment vertical="center"/>
    </xf>
    <xf numFmtId="0" fontId="2" fillId="0" borderId="19" xfId="0" applyFont="1" applyFill="1" applyBorder="1" applyAlignment="1">
      <alignment vertical="center" wrapText="1"/>
    </xf>
    <xf numFmtId="0" fontId="2" fillId="29" borderId="19" xfId="0" applyFont="1" applyFill="1" applyBorder="1" applyAlignment="1">
      <alignment horizontal="left" vertical="center" wrapText="1" indent="1"/>
    </xf>
    <xf numFmtId="0" fontId="1" fillId="0" borderId="0" xfId="43" applyFont="1" applyFill="1" applyAlignment="1">
      <alignment vertical="center"/>
    </xf>
    <xf numFmtId="0" fontId="2" fillId="0" borderId="0" xfId="43" applyFont="1" applyFill="1" applyAlignment="1">
      <alignment vertical="center"/>
    </xf>
    <xf numFmtId="0" fontId="53" fillId="0" borderId="19" xfId="0" applyFont="1" applyFill="1" applyBorder="1" applyAlignment="1">
      <alignment horizontal="center" vertical="center"/>
    </xf>
    <xf numFmtId="0" fontId="77" fillId="0" borderId="19" xfId="0" applyFont="1" applyFill="1" applyBorder="1" applyAlignment="1">
      <alignment horizontal="center" vertical="center"/>
    </xf>
    <xf numFmtId="0" fontId="77" fillId="0" borderId="19" xfId="0" applyFont="1" applyFill="1" applyBorder="1"/>
    <xf numFmtId="0" fontId="3" fillId="0" borderId="19" xfId="43" applyFont="1" applyFill="1" applyBorder="1" applyAlignment="1">
      <alignment horizontal="center" vertical="center" wrapText="1"/>
    </xf>
    <xf numFmtId="167" fontId="76" fillId="0" borderId="19" xfId="71" applyNumberFormat="1" applyFont="1" applyFill="1" applyBorder="1" applyAlignment="1">
      <alignment horizontal="right" vertical="center"/>
    </xf>
    <xf numFmtId="4" fontId="50" fillId="0" borderId="19" xfId="43" applyNumberFormat="1" applyFont="1" applyFill="1" applyBorder="1" applyAlignment="1">
      <alignment wrapText="1"/>
    </xf>
    <xf numFmtId="4" fontId="50" fillId="0" borderId="17" xfId="43" applyNumberFormat="1" applyFont="1" applyFill="1" applyBorder="1" applyAlignment="1">
      <alignment horizontal="right"/>
    </xf>
    <xf numFmtId="4" fontId="50" fillId="0" borderId="19" xfId="43" applyNumberFormat="1" applyFont="1" applyFill="1" applyBorder="1" applyAlignment="1"/>
    <xf numFmtId="4" fontId="1" fillId="29" borderId="0" xfId="43" applyNumberFormat="1" applyFont="1" applyFill="1"/>
    <xf numFmtId="0" fontId="2" fillId="0" borderId="30" xfId="43" applyFont="1" applyFill="1" applyBorder="1" applyAlignment="1">
      <alignment horizontal="center" vertical="center" wrapText="1"/>
    </xf>
    <xf numFmtId="0" fontId="76" fillId="0" borderId="19" xfId="43" applyFont="1" applyFill="1" applyBorder="1" applyAlignment="1">
      <alignment horizontal="center" vertical="center" wrapText="1"/>
    </xf>
    <xf numFmtId="4" fontId="50" fillId="0" borderId="33" xfId="43" applyNumberFormat="1" applyFont="1" applyFill="1" applyBorder="1" applyAlignment="1">
      <alignment horizontal="right"/>
    </xf>
    <xf numFmtId="4" fontId="2" fillId="0" borderId="19" xfId="43" applyNumberFormat="1" applyFont="1" applyFill="1" applyBorder="1" applyAlignment="1">
      <alignment horizontal="right"/>
    </xf>
    <xf numFmtId="0" fontId="65" fillId="0" borderId="0" xfId="56" applyFont="1" applyAlignment="1">
      <alignment horizontal="center" vertical="center" wrapText="1"/>
    </xf>
    <xf numFmtId="0" fontId="2" fillId="32" borderId="29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65" fillId="0" borderId="0" xfId="56" applyFont="1" applyAlignment="1">
      <alignment horizontal="left" vertical="center" wrapText="1"/>
    </xf>
    <xf numFmtId="0" fontId="65" fillId="0" borderId="0" xfId="41" applyFont="1" applyFill="1" applyAlignment="1">
      <alignment horizontal="center" vertical="center" wrapText="1"/>
    </xf>
    <xf numFmtId="0" fontId="43" fillId="29" borderId="0" xfId="43" applyFont="1" applyFill="1" applyAlignment="1">
      <alignment horizontal="center" vertical="center" wrapText="1"/>
    </xf>
    <xf numFmtId="0" fontId="43" fillId="29" borderId="0" xfId="43" applyFont="1" applyFill="1" applyBorder="1" applyAlignment="1">
      <alignment horizontal="center" vertical="center" wrapText="1"/>
    </xf>
    <xf numFmtId="49" fontId="48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46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74" fillId="29" borderId="0" xfId="0" applyFont="1" applyFill="1" applyAlignment="1">
      <alignment horizontal="left" vertical="center"/>
    </xf>
    <xf numFmtId="0" fontId="74" fillId="29" borderId="0" xfId="0" applyFont="1" applyFill="1" applyAlignment="1">
      <alignment horizontal="center" vertical="center"/>
    </xf>
    <xf numFmtId="49" fontId="42" fillId="0" borderId="19" xfId="43" applyNumberFormat="1" applyFont="1" applyFill="1" applyBorder="1" applyAlignment="1">
      <alignment horizontal="center" vertical="center" wrapText="1"/>
    </xf>
    <xf numFmtId="0" fontId="74" fillId="29" borderId="0" xfId="0" applyFont="1" applyFill="1" applyAlignment="1">
      <alignment horizontal="left" vertical="center" wrapText="1"/>
    </xf>
    <xf numFmtId="0" fontId="75" fillId="29" borderId="0" xfId="0" applyFont="1" applyFill="1" applyAlignment="1">
      <alignment horizontal="left" vertical="top"/>
    </xf>
    <xf numFmtId="0" fontId="46" fillId="29" borderId="0" xfId="43" applyFont="1" applyFill="1" applyAlignment="1">
      <alignment horizontal="center" vertical="center" wrapText="1"/>
    </xf>
    <xf numFmtId="49" fontId="47" fillId="0" borderId="19" xfId="43" applyNumberFormat="1" applyFont="1" applyFill="1" applyBorder="1" applyAlignment="1">
      <alignment horizontal="center" vertical="center"/>
    </xf>
    <xf numFmtId="49" fontId="47" fillId="0" borderId="30" xfId="43" applyNumberFormat="1" applyFont="1" applyFill="1" applyBorder="1" applyAlignment="1">
      <alignment horizontal="center" vertical="center"/>
    </xf>
    <xf numFmtId="49" fontId="47" fillId="0" borderId="31" xfId="43" applyNumberFormat="1" applyFont="1" applyFill="1" applyBorder="1" applyAlignment="1">
      <alignment horizontal="center" vertical="center"/>
    </xf>
    <xf numFmtId="49" fontId="47" fillId="0" borderId="32" xfId="43" applyNumberFormat="1" applyFont="1" applyFill="1" applyBorder="1" applyAlignment="1">
      <alignment horizontal="center" vertical="center"/>
    </xf>
    <xf numFmtId="0" fontId="3" fillId="0" borderId="30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49" fontId="27" fillId="0" borderId="0" xfId="43" applyNumberFormat="1" applyFont="1" applyFill="1" applyAlignment="1">
      <alignment horizontal="left" vertical="top" wrapText="1"/>
    </xf>
    <xf numFmtId="49" fontId="27" fillId="0" borderId="0" xfId="43" applyNumberFormat="1" applyFont="1" applyFill="1" applyAlignment="1">
      <alignment horizontal="left" vertical="center"/>
    </xf>
    <xf numFmtId="0" fontId="1" fillId="0" borderId="19" xfId="43" applyFont="1" applyFill="1" applyBorder="1" applyAlignment="1">
      <alignment horizontal="left" vertical="center" wrapText="1"/>
    </xf>
    <xf numFmtId="0" fontId="2" fillId="0" borderId="30" xfId="43" applyFont="1" applyFill="1" applyBorder="1" applyAlignment="1">
      <alignment horizontal="center" vertical="center" wrapText="1"/>
    </xf>
    <xf numFmtId="0" fontId="2" fillId="0" borderId="32" xfId="43" applyFont="1" applyFill="1" applyBorder="1" applyAlignment="1">
      <alignment horizontal="center" vertical="center" wrapText="1"/>
    </xf>
    <xf numFmtId="0" fontId="77" fillId="0" borderId="30" xfId="0" applyFont="1" applyBorder="1" applyAlignment="1">
      <alignment horizontal="center" vertical="center" wrapText="1"/>
    </xf>
    <xf numFmtId="0" fontId="77" fillId="0" borderId="32" xfId="0" applyFont="1" applyBorder="1" applyAlignment="1">
      <alignment horizontal="center" vertical="center" wrapText="1"/>
    </xf>
    <xf numFmtId="182" fontId="1" fillId="29" borderId="0" xfId="43" applyNumberFormat="1" applyFont="1" applyFill="1"/>
    <xf numFmtId="0" fontId="2" fillId="0" borderId="0" xfId="43" applyFont="1" applyFill="1"/>
    <xf numFmtId="4" fontId="2" fillId="29" borderId="0" xfId="43" applyNumberFormat="1" applyFont="1" applyFill="1"/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50" t="s">
        <v>237</v>
      </c>
      <c r="B1" s="351"/>
      <c r="C1" s="351"/>
      <c r="D1" s="351"/>
      <c r="E1" s="351"/>
      <c r="F1" s="351"/>
      <c r="G1" s="351"/>
    </row>
    <row r="2" spans="1:8" ht="16.5" thickBot="1" x14ac:dyDescent="0.3">
      <c r="A2" s="69" t="s">
        <v>0</v>
      </c>
      <c r="B2" s="70" t="s">
        <v>238</v>
      </c>
      <c r="C2" s="71" t="s">
        <v>239</v>
      </c>
      <c r="D2" s="71" t="s">
        <v>240</v>
      </c>
      <c r="E2" s="71" t="s">
        <v>241</v>
      </c>
      <c r="F2" s="71" t="s">
        <v>242</v>
      </c>
      <c r="G2" s="71" t="s">
        <v>199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243</v>
      </c>
      <c r="B4" s="78" t="s">
        <v>244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245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246</v>
      </c>
      <c r="B6" s="83" t="s">
        <v>247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248</v>
      </c>
      <c r="B7" s="83" t="s">
        <v>249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250</v>
      </c>
      <c r="B8" s="78" t="s">
        <v>251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252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245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246</v>
      </c>
      <c r="B11" s="83" t="s">
        <v>253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248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254</v>
      </c>
      <c r="B13" s="83" t="s">
        <v>255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256</v>
      </c>
      <c r="B16" s="78" t="s">
        <v>257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258</v>
      </c>
      <c r="B17" s="78" t="s">
        <v>259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245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260</v>
      </c>
      <c r="B19" s="83" t="s">
        <v>261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262</v>
      </c>
      <c r="B20" s="83" t="s">
        <v>263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264</v>
      </c>
      <c r="B21" s="83" t="s">
        <v>265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266</v>
      </c>
      <c r="B22" s="78" t="s">
        <v>267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268</v>
      </c>
      <c r="B23" s="78" t="s">
        <v>269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270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271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246</v>
      </c>
      <c r="B26" s="83" t="s">
        <v>272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248</v>
      </c>
      <c r="B27" s="99" t="s">
        <v>273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274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271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275</v>
      </c>
      <c r="B30" s="83" t="s">
        <v>276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277</v>
      </c>
      <c r="B31" s="78" t="s">
        <v>278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279</v>
      </c>
      <c r="B32" s="78" t="s">
        <v>280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281</v>
      </c>
      <c r="B33" s="78" t="s">
        <v>282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283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245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256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284</v>
      </c>
      <c r="B40" s="78" t="s">
        <v>285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286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287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288</v>
      </c>
      <c r="C43" s="90" t="s">
        <v>289</v>
      </c>
      <c r="D43" s="112" t="s">
        <v>290</v>
      </c>
      <c r="E43" s="112" t="s">
        <v>289</v>
      </c>
      <c r="F43" s="112" t="s">
        <v>289</v>
      </c>
      <c r="G43" s="80" t="e">
        <f>#N/A</f>
        <v>#N/A</v>
      </c>
    </row>
    <row r="44" spans="1:8" x14ac:dyDescent="0.25">
      <c r="A44" s="77" t="s">
        <v>291</v>
      </c>
      <c r="B44" s="78" t="s">
        <v>292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293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294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288</v>
      </c>
      <c r="C47" s="90" t="s">
        <v>289</v>
      </c>
      <c r="D47" s="112" t="s">
        <v>290</v>
      </c>
      <c r="E47" s="114" t="s">
        <v>290</v>
      </c>
      <c r="F47" s="112" t="s">
        <v>290</v>
      </c>
      <c r="G47" s="80" t="e">
        <f>#N/A</f>
        <v>#N/A</v>
      </c>
    </row>
    <row r="48" spans="1:8" x14ac:dyDescent="0.25">
      <c r="A48" s="77" t="s">
        <v>295</v>
      </c>
      <c r="B48" s="78" t="s">
        <v>296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297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298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246</v>
      </c>
      <c r="B51" s="83" t="s">
        <v>299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300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301</v>
      </c>
      <c r="B53" s="78" t="s">
        <v>302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303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304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246</v>
      </c>
      <c r="B56" s="83" t="s">
        <v>299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300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305</v>
      </c>
      <c r="B58" s="78" t="s">
        <v>306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307</v>
      </c>
      <c r="B59" s="78" t="s">
        <v>308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309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310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311</v>
      </c>
      <c r="B62" s="78" t="s">
        <v>312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313</v>
      </c>
      <c r="B63" s="78" t="s">
        <v>314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299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313</v>
      </c>
      <c r="B65" s="78" t="s">
        <v>315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316</v>
      </c>
      <c r="B66" s="78" t="s">
        <v>317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318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319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320</v>
      </c>
    </row>
    <row r="71" spans="1:8" x14ac:dyDescent="0.25">
      <c r="A71" s="82" t="s">
        <v>182</v>
      </c>
      <c r="B71" s="83" t="s">
        <v>321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52" t="s">
        <v>322</v>
      </c>
      <c r="B72" s="352"/>
      <c r="C72" s="352"/>
      <c r="D72" s="352"/>
      <c r="E72" s="352"/>
      <c r="F72" s="352"/>
      <c r="G72" s="352"/>
    </row>
    <row r="73" spans="1:8" ht="15" x14ac:dyDescent="0.25">
      <c r="A73" s="352"/>
      <c r="B73" s="352"/>
      <c r="C73" s="352"/>
      <c r="D73" s="352"/>
      <c r="E73" s="352"/>
      <c r="F73" s="352"/>
      <c r="G73" s="352"/>
    </row>
    <row r="74" spans="1:8" x14ac:dyDescent="0.25">
      <c r="A74" s="122" t="s">
        <v>323</v>
      </c>
      <c r="B74" s="122" t="s">
        <v>198</v>
      </c>
      <c r="C74" s="122" t="s">
        <v>324</v>
      </c>
      <c r="D74" s="122" t="s">
        <v>325</v>
      </c>
      <c r="E74" s="122" t="s">
        <v>326</v>
      </c>
      <c r="F74" s="122" t="s">
        <v>327</v>
      </c>
      <c r="G74" s="122" t="s">
        <v>199</v>
      </c>
    </row>
    <row r="75" spans="1:8" x14ac:dyDescent="0.25">
      <c r="A75" s="123"/>
      <c r="B75" s="123" t="s">
        <v>200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201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202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203</v>
      </c>
      <c r="B78" s="131" t="s">
        <v>204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205</v>
      </c>
      <c r="B79" s="127" t="s">
        <v>206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207</v>
      </c>
      <c r="B80" s="131" t="s">
        <v>208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209</v>
      </c>
      <c r="B81" s="127" t="s">
        <v>210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211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212</v>
      </c>
      <c r="B83" s="127" t="s">
        <v>213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211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214</v>
      </c>
      <c r="B85" s="127" t="s">
        <v>215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216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217</v>
      </c>
      <c r="B87" s="131" t="s">
        <v>328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218</v>
      </c>
      <c r="B88" s="127" t="s">
        <v>219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220</v>
      </c>
      <c r="B89" s="127" t="s">
        <v>221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222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329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223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224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225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226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227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228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229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230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231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232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233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234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235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236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330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331</v>
      </c>
      <c r="C107" s="141"/>
      <c r="D107" s="136" t="s">
        <v>290</v>
      </c>
      <c r="E107" s="136" t="s">
        <v>290</v>
      </c>
      <c r="F107" s="136" t="s">
        <v>290</v>
      </c>
      <c r="G107" s="124" t="e">
        <f>#N/A</f>
        <v>#N/A</v>
      </c>
    </row>
    <row r="108" spans="1:7" x14ac:dyDescent="0.25">
      <c r="A108" s="138"/>
      <c r="B108" s="141" t="s">
        <v>332</v>
      </c>
      <c r="C108" s="141"/>
      <c r="D108" s="136" t="s">
        <v>290</v>
      </c>
      <c r="E108" s="136" t="s">
        <v>290</v>
      </c>
      <c r="F108" s="136" t="s">
        <v>290</v>
      </c>
      <c r="G108" s="124" t="e">
        <f>#N/A</f>
        <v>#N/A</v>
      </c>
    </row>
    <row r="109" spans="1:7" x14ac:dyDescent="0.25">
      <c r="A109" s="138"/>
      <c r="B109" s="141" t="s">
        <v>333</v>
      </c>
      <c r="C109" s="141"/>
      <c r="D109" s="136" t="s">
        <v>290</v>
      </c>
      <c r="E109" s="136" t="s">
        <v>290</v>
      </c>
      <c r="F109" s="136" t="s">
        <v>290</v>
      </c>
      <c r="G109" s="136" t="s">
        <v>290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334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335</v>
      </c>
      <c r="B113" s="149" t="s">
        <v>336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337</v>
      </c>
      <c r="B114" s="149" t="s">
        <v>338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339</v>
      </c>
      <c r="B115" s="149" t="s">
        <v>340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341</v>
      </c>
      <c r="B116" s="149" t="s">
        <v>342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343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344</v>
      </c>
      <c r="B119" s="149" t="s">
        <v>345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346</v>
      </c>
      <c r="B120" s="149" t="s">
        <v>347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52" t="s">
        <v>348</v>
      </c>
      <c r="B122" s="352"/>
      <c r="C122" s="352"/>
      <c r="D122" s="352"/>
      <c r="E122" s="352"/>
      <c r="F122" s="352"/>
      <c r="G122" s="352"/>
      <c r="H122" s="110"/>
      <c r="I122" s="110"/>
      <c r="J122" s="110"/>
      <c r="K122" s="110"/>
      <c r="L122" s="110"/>
    </row>
    <row r="123" spans="1:12" x14ac:dyDescent="0.25">
      <c r="A123" s="352"/>
      <c r="B123" s="352"/>
      <c r="C123" s="352"/>
      <c r="D123" s="352"/>
      <c r="E123" s="352"/>
      <c r="F123" s="352"/>
      <c r="G123" s="352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199</v>
      </c>
    </row>
    <row r="125" spans="1:12" x14ac:dyDescent="0.25">
      <c r="A125" s="153"/>
      <c r="B125" s="108" t="s">
        <v>349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350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351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352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353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354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355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356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350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351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352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353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354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357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358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359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360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280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361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362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363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364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365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366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367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368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353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369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370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371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366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367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372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353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373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374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375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376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377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365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378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379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380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365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381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382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383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384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385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386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387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388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389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390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385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391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392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393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394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395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396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199</v>
      </c>
      <c r="H190" s="199" t="s">
        <v>397</v>
      </c>
      <c r="I190" s="152"/>
    </row>
    <row r="191" spans="1:9" x14ac:dyDescent="0.25">
      <c r="A191" s="194"/>
      <c r="B191" s="200" t="s">
        <v>314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398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399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400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396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199</v>
      </c>
      <c r="H195" s="199" t="s">
        <v>397</v>
      </c>
      <c r="I195" s="152"/>
    </row>
    <row r="196" spans="1:9" x14ac:dyDescent="0.25">
      <c r="A196" s="205"/>
      <c r="B196" s="200" t="s">
        <v>296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401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402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3" t="s">
        <v>403</v>
      </c>
      <c r="I198" s="152"/>
    </row>
    <row r="199" spans="1:9" x14ac:dyDescent="0.25">
      <c r="A199" s="205"/>
      <c r="B199" s="209" t="s">
        <v>404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3"/>
      <c r="I199" s="152"/>
    </row>
    <row r="200" spans="1:9" x14ac:dyDescent="0.25">
      <c r="A200" s="205"/>
      <c r="B200" s="196" t="s">
        <v>405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406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396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199</v>
      </c>
      <c r="H203" s="199" t="s">
        <v>397</v>
      </c>
      <c r="I203" s="152"/>
    </row>
    <row r="204" spans="1:9" x14ac:dyDescent="0.25">
      <c r="A204" s="194"/>
      <c r="B204" s="200" t="s">
        <v>349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4" t="s">
        <v>407</v>
      </c>
      <c r="I204" s="152"/>
    </row>
    <row r="205" spans="1:9" x14ac:dyDescent="0.25">
      <c r="A205" s="194"/>
      <c r="B205" s="196" t="s">
        <v>355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4"/>
      <c r="I205" s="152"/>
    </row>
    <row r="206" spans="1:9" x14ac:dyDescent="0.25">
      <c r="A206" s="194"/>
      <c r="B206" s="196" t="s">
        <v>358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4"/>
      <c r="I206" s="152"/>
    </row>
    <row r="207" spans="1:9" x14ac:dyDescent="0.25">
      <c r="A207" s="194"/>
      <c r="B207" s="196" t="s">
        <v>359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4"/>
      <c r="I207" s="213"/>
    </row>
    <row r="208" spans="1:9" x14ac:dyDescent="0.25">
      <c r="A208" s="194"/>
      <c r="B208" s="196" t="s">
        <v>276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280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361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408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396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199</v>
      </c>
      <c r="H213" s="199" t="s">
        <v>397</v>
      </c>
      <c r="I213" s="152"/>
    </row>
    <row r="214" spans="1:9" x14ac:dyDescent="0.25">
      <c r="A214" s="205"/>
      <c r="B214" s="200" t="s">
        <v>409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410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411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412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396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199</v>
      </c>
      <c r="H219" s="199" t="s">
        <v>397</v>
      </c>
      <c r="I219" s="152"/>
    </row>
    <row r="220" spans="1:9" x14ac:dyDescent="0.25">
      <c r="A220" s="205"/>
      <c r="B220" s="219" t="s">
        <v>413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414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415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416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417</v>
      </c>
      <c r="I223" s="152"/>
    </row>
    <row r="224" spans="1:9" x14ac:dyDescent="0.25">
      <c r="A224" s="205"/>
      <c r="B224" s="219" t="s">
        <v>418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419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420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421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422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423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424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425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424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426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427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428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429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430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431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432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433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434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435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396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199</v>
      </c>
      <c r="H247" s="199" t="s">
        <v>397</v>
      </c>
      <c r="I247" s="152"/>
    </row>
    <row r="248" spans="1:9" ht="17.25" x14ac:dyDescent="0.25">
      <c r="A248" s="205"/>
      <c r="B248" s="231" t="s">
        <v>436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437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438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439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440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441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439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440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442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443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444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445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446</v>
      </c>
      <c r="C261" s="239" t="s">
        <v>447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448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396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199</v>
      </c>
      <c r="H264" s="199" t="s">
        <v>397</v>
      </c>
      <c r="I264" s="152"/>
    </row>
    <row r="265" spans="1:9" ht="45" x14ac:dyDescent="0.25">
      <c r="A265" s="194"/>
      <c r="B265" s="231" t="s">
        <v>449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450</v>
      </c>
      <c r="I265" s="152"/>
    </row>
    <row r="266" spans="1:9" x14ac:dyDescent="0.25">
      <c r="A266" s="194"/>
      <c r="B266" s="242" t="s">
        <v>451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452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453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454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455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456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457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458</v>
      </c>
      <c r="I273" s="152"/>
    </row>
    <row r="274" spans="1:9" x14ac:dyDescent="0.25">
      <c r="A274" s="194"/>
      <c r="B274" s="217" t="s">
        <v>459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459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460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461</v>
      </c>
      <c r="I277" s="152"/>
    </row>
    <row r="278" spans="1:9" x14ac:dyDescent="0.25">
      <c r="A278" s="254"/>
      <c r="B278" s="217" t="s">
        <v>462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463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464</v>
      </c>
      <c r="I279" s="255"/>
    </row>
    <row r="280" spans="1:9" ht="31.5" x14ac:dyDescent="0.25">
      <c r="A280" s="254"/>
      <c r="B280" s="252" t="s">
        <v>465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466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199</v>
      </c>
      <c r="H285" s="199" t="s">
        <v>397</v>
      </c>
      <c r="I285" s="152"/>
    </row>
    <row r="286" spans="1:9" x14ac:dyDescent="0.25">
      <c r="A286" s="254"/>
      <c r="B286" s="196" t="s">
        <v>467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49" t="s">
        <v>468</v>
      </c>
      <c r="I286" s="152"/>
    </row>
    <row r="287" spans="1:9" x14ac:dyDescent="0.25">
      <c r="A287" s="254"/>
      <c r="B287" s="196" t="s">
        <v>469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49"/>
      <c r="I287" s="152"/>
    </row>
    <row r="288" spans="1:9" x14ac:dyDescent="0.25">
      <c r="A288" s="254"/>
      <c r="B288" s="196" t="s">
        <v>470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49"/>
      <c r="I288" s="152"/>
    </row>
    <row r="289" spans="1:9" x14ac:dyDescent="0.25">
      <c r="A289" s="254"/>
      <c r="B289" s="257" t="s">
        <v>471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49"/>
      <c r="I289" s="152"/>
    </row>
    <row r="290" spans="1:9" x14ac:dyDescent="0.25">
      <c r="A290" s="254"/>
      <c r="B290" s="257" t="s">
        <v>253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49"/>
      <c r="I290" s="152"/>
    </row>
    <row r="291" spans="1:9" x14ac:dyDescent="0.25">
      <c r="A291" s="254"/>
      <c r="B291" s="196" t="s">
        <v>472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49"/>
      <c r="I291" s="152"/>
    </row>
    <row r="292" spans="1:9" x14ac:dyDescent="0.25">
      <c r="A292" s="254"/>
      <c r="B292" s="217" t="s">
        <v>473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474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1"/>
  <sheetViews>
    <sheetView tabSelected="1" zoomScale="85" zoomScaleNormal="85" zoomScaleSheetLayoutView="25" workbookViewId="0">
      <pane xSplit="3" ySplit="20" topLeftCell="D240" activePane="bottomRight" state="frozen"/>
      <selection pane="topRight" activeCell="D1" sqref="D1"/>
      <selection pane="bottomLeft" activeCell="A21" sqref="A21"/>
      <selection pane="bottomRight" activeCell="L255" sqref="L255:L319"/>
    </sheetView>
  </sheetViews>
  <sheetFormatPr defaultColWidth="10.28515625" defaultRowHeight="15.75" outlineLevelRow="1" x14ac:dyDescent="0.25"/>
  <cols>
    <col min="1" max="1" width="10.140625" style="286" customWidth="1"/>
    <col min="2" max="2" width="85.28515625" style="263" customWidth="1"/>
    <col min="3" max="3" width="12.140625" style="285" customWidth="1"/>
    <col min="4" max="4" width="15.7109375" style="264" customWidth="1"/>
    <col min="5" max="5" width="17.85546875" style="302" customWidth="1"/>
    <col min="6" max="6" width="15.7109375" style="302" customWidth="1"/>
    <col min="7" max="8" width="15.7109375" style="265" customWidth="1"/>
    <col min="9" max="10" width="14.85546875" style="265" customWidth="1"/>
    <col min="11" max="12" width="15.7109375" style="265" customWidth="1"/>
    <col min="13" max="14" width="19.140625" style="265" customWidth="1"/>
    <col min="15" max="17" width="30.28515625" style="265" customWidth="1"/>
    <col min="18" max="16384" width="10.28515625" style="265"/>
  </cols>
  <sheetData>
    <row r="1" spans="1:14" ht="18.75" hidden="1" outlineLevel="1" x14ac:dyDescent="0.25">
      <c r="M1" s="287" t="s">
        <v>524</v>
      </c>
      <c r="N1" s="287" t="s">
        <v>524</v>
      </c>
    </row>
    <row r="2" spans="1:14" ht="18.75" hidden="1" outlineLevel="1" x14ac:dyDescent="0.25">
      <c r="M2" s="287" t="s">
        <v>523</v>
      </c>
      <c r="N2" s="287" t="s">
        <v>523</v>
      </c>
    </row>
    <row r="3" spans="1:14" ht="18.75" hidden="1" outlineLevel="1" x14ac:dyDescent="0.25">
      <c r="M3" s="287" t="s">
        <v>1140</v>
      </c>
      <c r="N3" s="287" t="s">
        <v>1140</v>
      </c>
    </row>
    <row r="4" spans="1:14" ht="18.75" hidden="1" outlineLevel="1" x14ac:dyDescent="0.25">
      <c r="M4" s="287"/>
      <c r="N4" s="287"/>
    </row>
    <row r="5" spans="1:14" ht="18.75" hidden="1" outlineLevel="1" x14ac:dyDescent="0.25">
      <c r="M5" s="287"/>
      <c r="N5" s="287"/>
    </row>
    <row r="6" spans="1:14" hidden="1" outlineLevel="1" x14ac:dyDescent="0.25">
      <c r="A6" s="355" t="s">
        <v>1134</v>
      </c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</row>
    <row r="7" spans="1:14" hidden="1" outlineLevel="1" x14ac:dyDescent="0.25">
      <c r="A7" s="356"/>
      <c r="B7" s="356"/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</row>
    <row r="8" spans="1:14" hidden="1" outlineLevel="1" x14ac:dyDescent="0.25"/>
    <row r="9" spans="1:14" ht="21.75" hidden="1" customHeight="1" outlineLevel="1" x14ac:dyDescent="0.25">
      <c r="A9" s="361" t="s">
        <v>1132</v>
      </c>
      <c r="B9" s="361"/>
    </row>
    <row r="10" spans="1:14" hidden="1" outlineLevel="1" x14ac:dyDescent="0.25">
      <c r="B10" s="288" t="s">
        <v>613</v>
      </c>
    </row>
    <row r="11" spans="1:14" ht="18.75" hidden="1" outlineLevel="1" x14ac:dyDescent="0.25">
      <c r="B11" s="289" t="s">
        <v>1133</v>
      </c>
    </row>
    <row r="12" spans="1:14" ht="15.75" hidden="1" customHeight="1" outlineLevel="1" x14ac:dyDescent="0.25">
      <c r="A12" s="362" t="s">
        <v>1141</v>
      </c>
      <c r="B12" s="362"/>
    </row>
    <row r="13" spans="1:14" ht="18.75" hidden="1" outlineLevel="1" x14ac:dyDescent="0.25">
      <c r="B13" s="289"/>
    </row>
    <row r="14" spans="1:14" ht="76.5" hidden="1" customHeight="1" outlineLevel="1" x14ac:dyDescent="0.25">
      <c r="A14" s="364" t="s">
        <v>1136</v>
      </c>
      <c r="B14" s="364"/>
    </row>
    <row r="15" spans="1:14" hidden="1" outlineLevel="1" x14ac:dyDescent="0.25">
      <c r="A15" s="365" t="s">
        <v>612</v>
      </c>
      <c r="B15" s="365"/>
    </row>
    <row r="16" spans="1:14" hidden="1" outlineLevel="1" x14ac:dyDescent="0.25">
      <c r="A16" s="265"/>
      <c r="B16" s="265"/>
      <c r="C16" s="265"/>
      <c r="D16" s="265"/>
    </row>
    <row r="17" spans="1:17" hidden="1" outlineLevel="1" x14ac:dyDescent="0.25">
      <c r="A17" s="265"/>
      <c r="B17" s="265"/>
      <c r="C17" s="265"/>
      <c r="D17" s="265"/>
    </row>
    <row r="18" spans="1:17" ht="20.25" collapsed="1" x14ac:dyDescent="0.25">
      <c r="A18" s="366" t="s">
        <v>934</v>
      </c>
      <c r="B18" s="366"/>
      <c r="C18" s="366"/>
      <c r="D18" s="366"/>
      <c r="E18" s="366"/>
      <c r="F18" s="366"/>
      <c r="G18" s="366"/>
      <c r="H18" s="366"/>
      <c r="I18" s="366"/>
      <c r="J18" s="366"/>
      <c r="K18" s="366"/>
      <c r="L18" s="366"/>
      <c r="M18" s="366"/>
    </row>
    <row r="19" spans="1:17" ht="67.5" customHeight="1" x14ac:dyDescent="0.25">
      <c r="A19" s="363" t="s">
        <v>0</v>
      </c>
      <c r="B19" s="360" t="s">
        <v>1</v>
      </c>
      <c r="C19" s="360" t="s">
        <v>614</v>
      </c>
      <c r="D19" s="315" t="s">
        <v>1128</v>
      </c>
      <c r="E19" s="339" t="s">
        <v>1129</v>
      </c>
      <c r="F19" s="345" t="s">
        <v>1130</v>
      </c>
      <c r="G19" s="371" t="s">
        <v>1131</v>
      </c>
      <c r="H19" s="372"/>
      <c r="I19" s="376" t="s">
        <v>1137</v>
      </c>
      <c r="J19" s="377"/>
      <c r="K19" s="378" t="s">
        <v>1139</v>
      </c>
      <c r="L19" s="379"/>
      <c r="M19" s="346" t="s">
        <v>525</v>
      </c>
      <c r="N19" s="346" t="s">
        <v>525</v>
      </c>
    </row>
    <row r="20" spans="1:17" ht="59.25" customHeight="1" x14ac:dyDescent="0.25">
      <c r="A20" s="363"/>
      <c r="B20" s="360"/>
      <c r="C20" s="360"/>
      <c r="D20" s="304" t="s">
        <v>195</v>
      </c>
      <c r="E20" s="304" t="s">
        <v>195</v>
      </c>
      <c r="F20" s="304" t="s">
        <v>195</v>
      </c>
      <c r="G20" s="304" t="s">
        <v>1127</v>
      </c>
      <c r="H20" s="304" t="s">
        <v>615</v>
      </c>
      <c r="I20" s="304" t="s">
        <v>1138</v>
      </c>
      <c r="J20" s="304" t="s">
        <v>615</v>
      </c>
      <c r="K20" s="304" t="s">
        <v>1138</v>
      </c>
      <c r="L20" s="304" t="s">
        <v>615</v>
      </c>
      <c r="M20" s="304" t="s">
        <v>1138</v>
      </c>
      <c r="N20" s="304" t="s">
        <v>615</v>
      </c>
      <c r="O20" s="344"/>
      <c r="P20" s="344"/>
      <c r="Q20" s="344"/>
    </row>
    <row r="21" spans="1:17" s="290" customFormat="1" x14ac:dyDescent="0.25">
      <c r="A21" s="316">
        <v>1</v>
      </c>
      <c r="B21" s="317">
        <v>2</v>
      </c>
      <c r="C21" s="318">
        <v>3</v>
      </c>
      <c r="D21" s="316">
        <v>5</v>
      </c>
      <c r="E21" s="317">
        <v>6</v>
      </c>
      <c r="F21" s="316">
        <v>7</v>
      </c>
      <c r="G21" s="316">
        <v>9</v>
      </c>
      <c r="H21" s="316"/>
      <c r="I21" s="317">
        <v>12</v>
      </c>
      <c r="J21" s="317"/>
      <c r="K21" s="317"/>
      <c r="L21" s="317"/>
      <c r="M21" s="317">
        <v>14</v>
      </c>
      <c r="N21" s="317">
        <v>14</v>
      </c>
      <c r="O21" s="265"/>
      <c r="P21" s="265"/>
      <c r="Q21" s="265"/>
    </row>
    <row r="22" spans="1:17" s="290" customFormat="1" ht="18.75" x14ac:dyDescent="0.25">
      <c r="A22" s="367" t="s">
        <v>537</v>
      </c>
      <c r="B22" s="367"/>
      <c r="C22" s="367"/>
      <c r="D22" s="367"/>
      <c r="E22" s="367"/>
      <c r="F22" s="367"/>
      <c r="G22" s="367"/>
      <c r="H22" s="367"/>
      <c r="I22" s="367"/>
      <c r="J22" s="367"/>
      <c r="K22" s="367"/>
      <c r="L22" s="367"/>
      <c r="M22" s="367"/>
      <c r="N22" s="265"/>
      <c r="O22" s="265"/>
      <c r="P22" s="265"/>
      <c r="Q22" s="265"/>
    </row>
    <row r="23" spans="1:17" s="331" customFormat="1" x14ac:dyDescent="0.25">
      <c r="A23" s="325" t="s">
        <v>16</v>
      </c>
      <c r="B23" s="332" t="s">
        <v>1044</v>
      </c>
      <c r="C23" s="327" t="s">
        <v>766</v>
      </c>
      <c r="D23" s="328">
        <f>D24+D28+D29+D30+D31+D32+D33+D34+D37</f>
        <v>1449.6699999999998</v>
      </c>
      <c r="E23" s="328">
        <f>E24+E28+E29+E30+E31+E32+E33+E34+E37</f>
        <v>1368.1157635100001</v>
      </c>
      <c r="F23" s="328">
        <f t="shared" ref="F23:H23" si="0">F24+F28+F29+F30+F31+F32+F33+F34+F37</f>
        <v>1446.0600000000002</v>
      </c>
      <c r="G23" s="328">
        <v>1552.2142849000002</v>
      </c>
      <c r="H23" s="328">
        <f t="shared" si="0"/>
        <v>1457.3927231141399</v>
      </c>
      <c r="I23" s="328">
        <f>I24+I28+I29+I30+I31+I32+I33+I34+I37</f>
        <v>1609.8210794963877</v>
      </c>
      <c r="J23" s="328">
        <f t="shared" ref="J23" si="1">J24+J28+J29+J30+J31+J32+J33+J34+J37</f>
        <v>1651.337108970903</v>
      </c>
      <c r="K23" s="328">
        <f>K24+K28+K29+K30+K31+K32+K33+K34+K37</f>
        <v>1669.7047250424027</v>
      </c>
      <c r="L23" s="328">
        <f t="shared" ref="L23" si="2">L24+L28+L29+L30+L31+L32+L33+L34+L37</f>
        <v>1712.8616340658689</v>
      </c>
      <c r="M23" s="329">
        <f t="shared" ref="M23:N80" si="3">K23+I23+G23</f>
        <v>4831.7400894387902</v>
      </c>
      <c r="N23" s="329">
        <f t="shared" si="3"/>
        <v>4821.5914661509114</v>
      </c>
      <c r="O23" s="330"/>
      <c r="P23" s="330"/>
      <c r="Q23" s="330"/>
    </row>
    <row r="24" spans="1:17" s="290" customFormat="1" x14ac:dyDescent="0.25">
      <c r="A24" s="319" t="s">
        <v>17</v>
      </c>
      <c r="B24" s="292" t="s">
        <v>1045</v>
      </c>
      <c r="C24" s="320" t="s">
        <v>766</v>
      </c>
      <c r="D24" s="314">
        <f>D25+D26+D27</f>
        <v>0</v>
      </c>
      <c r="E24" s="314">
        <f>E25+E26+E27</f>
        <v>0</v>
      </c>
      <c r="F24" s="314">
        <v>0</v>
      </c>
      <c r="G24" s="314">
        <v>0</v>
      </c>
      <c r="H24" s="314">
        <v>0</v>
      </c>
      <c r="I24" s="314">
        <f>I25+I26+I27</f>
        <v>0</v>
      </c>
      <c r="J24" s="314">
        <v>0</v>
      </c>
      <c r="K24" s="314">
        <f>K25+K26+K27</f>
        <v>0</v>
      </c>
      <c r="L24" s="314">
        <v>0</v>
      </c>
      <c r="M24" s="329">
        <f t="shared" si="3"/>
        <v>0</v>
      </c>
      <c r="N24" s="329">
        <f t="shared" si="3"/>
        <v>0</v>
      </c>
      <c r="O24" s="265"/>
      <c r="P24" s="265"/>
      <c r="Q24" s="265"/>
    </row>
    <row r="25" spans="1:17" s="290" customFormat="1" ht="31.5" x14ac:dyDescent="0.25">
      <c r="A25" s="319" t="s">
        <v>203</v>
      </c>
      <c r="B25" s="293" t="s">
        <v>919</v>
      </c>
      <c r="C25" s="320" t="s">
        <v>766</v>
      </c>
      <c r="D25" s="314">
        <v>0</v>
      </c>
      <c r="E25" s="314">
        <v>0</v>
      </c>
      <c r="F25" s="314">
        <v>0</v>
      </c>
      <c r="G25" s="314">
        <v>0</v>
      </c>
      <c r="H25" s="314">
        <v>0</v>
      </c>
      <c r="I25" s="314">
        <v>0</v>
      </c>
      <c r="J25" s="314">
        <v>0</v>
      </c>
      <c r="K25" s="314">
        <v>0</v>
      </c>
      <c r="L25" s="314">
        <v>0</v>
      </c>
      <c r="M25" s="329">
        <f t="shared" si="3"/>
        <v>0</v>
      </c>
      <c r="N25" s="329">
        <f t="shared" si="3"/>
        <v>0</v>
      </c>
      <c r="O25" s="265"/>
      <c r="P25" s="265"/>
      <c r="Q25" s="265"/>
    </row>
    <row r="26" spans="1:17" s="290" customFormat="1" ht="31.5" x14ac:dyDescent="0.25">
      <c r="A26" s="319" t="s">
        <v>205</v>
      </c>
      <c r="B26" s="293" t="s">
        <v>920</v>
      </c>
      <c r="C26" s="320" t="s">
        <v>766</v>
      </c>
      <c r="D26" s="314">
        <v>0</v>
      </c>
      <c r="E26" s="314">
        <v>0</v>
      </c>
      <c r="F26" s="314">
        <v>0</v>
      </c>
      <c r="G26" s="314">
        <v>0</v>
      </c>
      <c r="H26" s="314">
        <v>0</v>
      </c>
      <c r="I26" s="314">
        <v>0</v>
      </c>
      <c r="J26" s="314">
        <v>0</v>
      </c>
      <c r="K26" s="314">
        <v>0</v>
      </c>
      <c r="L26" s="314">
        <v>0</v>
      </c>
      <c r="M26" s="329">
        <f t="shared" si="3"/>
        <v>0</v>
      </c>
      <c r="N26" s="329">
        <f t="shared" si="3"/>
        <v>0</v>
      </c>
      <c r="O26" s="265"/>
      <c r="P26" s="265"/>
      <c r="Q26" s="265"/>
    </row>
    <row r="27" spans="1:17" s="290" customFormat="1" ht="31.5" x14ac:dyDescent="0.25">
      <c r="A27" s="319" t="s">
        <v>207</v>
      </c>
      <c r="B27" s="293" t="s">
        <v>905</v>
      </c>
      <c r="C27" s="320" t="s">
        <v>766</v>
      </c>
      <c r="D27" s="314">
        <v>0</v>
      </c>
      <c r="E27" s="314">
        <v>0</v>
      </c>
      <c r="F27" s="314">
        <v>0</v>
      </c>
      <c r="G27" s="314">
        <v>0</v>
      </c>
      <c r="H27" s="314">
        <v>0</v>
      </c>
      <c r="I27" s="314">
        <v>0</v>
      </c>
      <c r="J27" s="314">
        <v>0</v>
      </c>
      <c r="K27" s="314">
        <v>0</v>
      </c>
      <c r="L27" s="314">
        <v>0</v>
      </c>
      <c r="M27" s="329">
        <f t="shared" si="3"/>
        <v>0</v>
      </c>
      <c r="N27" s="329">
        <f t="shared" si="3"/>
        <v>0</v>
      </c>
      <c r="O27" s="265"/>
      <c r="P27" s="265"/>
      <c r="Q27" s="265"/>
    </row>
    <row r="28" spans="1:17" s="290" customFormat="1" x14ac:dyDescent="0.25">
      <c r="A28" s="319" t="s">
        <v>18</v>
      </c>
      <c r="B28" s="292" t="s">
        <v>1084</v>
      </c>
      <c r="C28" s="320" t="s">
        <v>766</v>
      </c>
      <c r="D28" s="314">
        <v>0</v>
      </c>
      <c r="E28" s="314">
        <v>0</v>
      </c>
      <c r="F28" s="314">
        <v>0</v>
      </c>
      <c r="G28" s="314">
        <v>0</v>
      </c>
      <c r="H28" s="314">
        <v>0</v>
      </c>
      <c r="I28" s="314">
        <v>0</v>
      </c>
      <c r="J28" s="314">
        <v>0</v>
      </c>
      <c r="K28" s="314">
        <v>0</v>
      </c>
      <c r="L28" s="314">
        <v>0</v>
      </c>
      <c r="M28" s="329">
        <f t="shared" si="3"/>
        <v>0</v>
      </c>
      <c r="N28" s="329">
        <f t="shared" si="3"/>
        <v>0</v>
      </c>
      <c r="O28" s="265"/>
      <c r="P28" s="265"/>
      <c r="Q28" s="265"/>
    </row>
    <row r="29" spans="1:17" s="290" customFormat="1" x14ac:dyDescent="0.25">
      <c r="A29" s="319" t="s">
        <v>21</v>
      </c>
      <c r="B29" s="292" t="s">
        <v>965</v>
      </c>
      <c r="C29" s="320" t="s">
        <v>766</v>
      </c>
      <c r="D29" s="314">
        <v>1440.09</v>
      </c>
      <c r="E29" s="314">
        <v>1359.13508759</v>
      </c>
      <c r="F29" s="314">
        <v>1435.76</v>
      </c>
      <c r="G29" s="314">
        <v>1543.2045569000002</v>
      </c>
      <c r="H29" s="314">
        <f>1592.15182311414-134.7591</f>
        <v>1457.3927231141399</v>
      </c>
      <c r="I29" s="314">
        <f>(G29-94.7)*1.039524+94.7</f>
        <v>1600.4552510069157</v>
      </c>
      <c r="J29" s="314">
        <f>(H29+134.7591-94.7)*1.039524+94.7</f>
        <v>1651.337108970903</v>
      </c>
      <c r="K29" s="314">
        <f>(I29-94.7)*1.039524+94.7</f>
        <v>1659.9687215477129</v>
      </c>
      <c r="L29" s="314">
        <f>(J29-94.7)*1.039524+94.7</f>
        <v>1712.8616340658689</v>
      </c>
      <c r="M29" s="329">
        <f t="shared" si="3"/>
        <v>4803.6285294546287</v>
      </c>
      <c r="N29" s="329">
        <f t="shared" si="3"/>
        <v>4821.5914661509114</v>
      </c>
      <c r="O29" s="265"/>
      <c r="P29" s="265"/>
      <c r="Q29" s="265"/>
    </row>
    <row r="30" spans="1:17" s="290" customFormat="1" x14ac:dyDescent="0.25">
      <c r="A30" s="319" t="s">
        <v>39</v>
      </c>
      <c r="B30" s="292" t="s">
        <v>1085</v>
      </c>
      <c r="C30" s="320" t="s">
        <v>766</v>
      </c>
      <c r="D30" s="314">
        <v>0</v>
      </c>
      <c r="E30" s="314">
        <v>0</v>
      </c>
      <c r="F30" s="314">
        <v>0</v>
      </c>
      <c r="G30" s="314">
        <v>0</v>
      </c>
      <c r="H30" s="314">
        <v>0</v>
      </c>
      <c r="I30" s="314">
        <v>0</v>
      </c>
      <c r="J30" s="314">
        <v>0</v>
      </c>
      <c r="K30" s="314">
        <v>0</v>
      </c>
      <c r="L30" s="314">
        <v>0</v>
      </c>
      <c r="M30" s="329">
        <f t="shared" si="3"/>
        <v>0</v>
      </c>
      <c r="N30" s="329">
        <f t="shared" si="3"/>
        <v>0</v>
      </c>
      <c r="O30" s="265"/>
      <c r="P30" s="265"/>
      <c r="Q30" s="265"/>
    </row>
    <row r="31" spans="1:17" s="290" customFormat="1" x14ac:dyDescent="0.25">
      <c r="A31" s="319" t="s">
        <v>75</v>
      </c>
      <c r="B31" s="292" t="s">
        <v>966</v>
      </c>
      <c r="C31" s="320" t="s">
        <v>766</v>
      </c>
      <c r="D31" s="314">
        <v>2.0299999999999998</v>
      </c>
      <c r="E31" s="314">
        <v>0.21199098999999999</v>
      </c>
      <c r="F31" s="314">
        <v>0.64</v>
      </c>
      <c r="G31" s="314">
        <v>0</v>
      </c>
      <c r="H31" s="314">
        <v>0</v>
      </c>
      <c r="I31" s="314">
        <v>0</v>
      </c>
      <c r="J31" s="314">
        <v>0</v>
      </c>
      <c r="K31" s="314">
        <v>0</v>
      </c>
      <c r="L31" s="314">
        <v>0</v>
      </c>
      <c r="M31" s="329">
        <f t="shared" si="3"/>
        <v>0</v>
      </c>
      <c r="N31" s="329">
        <f t="shared" si="3"/>
        <v>0</v>
      </c>
      <c r="O31" s="265"/>
      <c r="P31" s="265"/>
      <c r="Q31" s="265"/>
    </row>
    <row r="32" spans="1:17" s="290" customFormat="1" x14ac:dyDescent="0.25">
      <c r="A32" s="319" t="s">
        <v>85</v>
      </c>
      <c r="B32" s="292" t="s">
        <v>967</v>
      </c>
      <c r="C32" s="320" t="s">
        <v>766</v>
      </c>
      <c r="D32" s="314">
        <v>0</v>
      </c>
      <c r="E32" s="314">
        <v>0</v>
      </c>
      <c r="F32" s="314">
        <v>0</v>
      </c>
      <c r="G32" s="314">
        <v>0</v>
      </c>
      <c r="H32" s="314">
        <v>0</v>
      </c>
      <c r="I32" s="314">
        <v>0</v>
      </c>
      <c r="J32" s="314">
        <v>0</v>
      </c>
      <c r="K32" s="314">
        <v>0</v>
      </c>
      <c r="L32" s="314">
        <v>0</v>
      </c>
      <c r="M32" s="329">
        <f t="shared" si="3"/>
        <v>0</v>
      </c>
      <c r="N32" s="329">
        <f t="shared" si="3"/>
        <v>0</v>
      </c>
      <c r="O32" s="265"/>
      <c r="P32" s="265"/>
      <c r="Q32" s="265"/>
    </row>
    <row r="33" spans="1:17" s="290" customFormat="1" x14ac:dyDescent="0.25">
      <c r="A33" s="319" t="s">
        <v>759</v>
      </c>
      <c r="B33" s="292" t="s">
        <v>1092</v>
      </c>
      <c r="C33" s="320" t="s">
        <v>766</v>
      </c>
      <c r="D33" s="314">
        <v>0</v>
      </c>
      <c r="E33" s="314">
        <v>0</v>
      </c>
      <c r="F33" s="314">
        <v>0</v>
      </c>
      <c r="G33" s="314">
        <v>0</v>
      </c>
      <c r="H33" s="314">
        <v>0</v>
      </c>
      <c r="I33" s="314">
        <v>0</v>
      </c>
      <c r="J33" s="314">
        <v>0</v>
      </c>
      <c r="K33" s="314">
        <v>0</v>
      </c>
      <c r="L33" s="314">
        <v>0</v>
      </c>
      <c r="M33" s="329">
        <f t="shared" si="3"/>
        <v>0</v>
      </c>
      <c r="N33" s="329">
        <f t="shared" si="3"/>
        <v>0</v>
      </c>
      <c r="O33" s="265"/>
      <c r="P33" s="265"/>
      <c r="Q33" s="265"/>
    </row>
    <row r="34" spans="1:17" s="290" customFormat="1" ht="31.5" x14ac:dyDescent="0.25">
      <c r="A34" s="319" t="s">
        <v>760</v>
      </c>
      <c r="B34" s="293" t="s">
        <v>836</v>
      </c>
      <c r="C34" s="320" t="s">
        <v>766</v>
      </c>
      <c r="D34" s="314">
        <f>D35+D36</f>
        <v>0</v>
      </c>
      <c r="E34" s="314">
        <f>E35+E36</f>
        <v>0</v>
      </c>
      <c r="F34" s="314">
        <v>0</v>
      </c>
      <c r="G34" s="314">
        <v>0</v>
      </c>
      <c r="H34" s="314">
        <v>0</v>
      </c>
      <c r="I34" s="314">
        <f>I35+I36</f>
        <v>0</v>
      </c>
      <c r="J34" s="314">
        <v>0</v>
      </c>
      <c r="K34" s="314">
        <f>K35+K36</f>
        <v>0</v>
      </c>
      <c r="L34" s="314">
        <v>0</v>
      </c>
      <c r="M34" s="329">
        <f t="shared" si="3"/>
        <v>0</v>
      </c>
      <c r="N34" s="329">
        <f t="shared" si="3"/>
        <v>0</v>
      </c>
      <c r="O34" s="265"/>
      <c r="P34" s="265"/>
      <c r="Q34" s="265"/>
    </row>
    <row r="35" spans="1:17" s="290" customFormat="1" x14ac:dyDescent="0.25">
      <c r="A35" s="319" t="s">
        <v>1006</v>
      </c>
      <c r="B35" s="294" t="s">
        <v>655</v>
      </c>
      <c r="C35" s="320" t="s">
        <v>766</v>
      </c>
      <c r="D35" s="314">
        <v>0</v>
      </c>
      <c r="E35" s="314">
        <v>0</v>
      </c>
      <c r="F35" s="314">
        <v>0</v>
      </c>
      <c r="G35" s="314">
        <v>0</v>
      </c>
      <c r="H35" s="314">
        <v>0</v>
      </c>
      <c r="I35" s="314">
        <v>0</v>
      </c>
      <c r="J35" s="314">
        <v>0</v>
      </c>
      <c r="K35" s="314">
        <v>0</v>
      </c>
      <c r="L35" s="314">
        <v>0</v>
      </c>
      <c r="M35" s="329">
        <f t="shared" si="3"/>
        <v>0</v>
      </c>
      <c r="N35" s="329">
        <f t="shared" si="3"/>
        <v>0</v>
      </c>
      <c r="O35" s="265"/>
      <c r="P35" s="265"/>
      <c r="Q35" s="265"/>
    </row>
    <row r="36" spans="1:17" s="290" customFormat="1" x14ac:dyDescent="0.25">
      <c r="A36" s="319" t="s">
        <v>1007</v>
      </c>
      <c r="B36" s="294" t="s">
        <v>643</v>
      </c>
      <c r="C36" s="320" t="s">
        <v>766</v>
      </c>
      <c r="D36" s="314">
        <v>0</v>
      </c>
      <c r="E36" s="314">
        <v>0</v>
      </c>
      <c r="F36" s="314">
        <v>0</v>
      </c>
      <c r="G36" s="314">
        <v>0</v>
      </c>
      <c r="H36" s="314">
        <v>0</v>
      </c>
      <c r="I36" s="314">
        <v>0</v>
      </c>
      <c r="J36" s="314">
        <v>0</v>
      </c>
      <c r="K36" s="314">
        <v>0</v>
      </c>
      <c r="L36" s="314">
        <v>0</v>
      </c>
      <c r="M36" s="329">
        <f t="shared" si="3"/>
        <v>0</v>
      </c>
      <c r="N36" s="329">
        <f t="shared" si="3"/>
        <v>0</v>
      </c>
      <c r="O36" s="265"/>
      <c r="P36" s="265"/>
      <c r="Q36" s="265"/>
    </row>
    <row r="37" spans="1:17" s="290" customFormat="1" x14ac:dyDescent="0.25">
      <c r="A37" s="319" t="s">
        <v>761</v>
      </c>
      <c r="B37" s="292" t="s">
        <v>968</v>
      </c>
      <c r="C37" s="320" t="s">
        <v>766</v>
      </c>
      <c r="D37" s="342">
        <v>7.55</v>
      </c>
      <c r="E37" s="342">
        <v>8.7686849299999992</v>
      </c>
      <c r="F37" s="342">
        <v>9.66</v>
      </c>
      <c r="G37" s="342">
        <v>9.0097280000000008</v>
      </c>
      <c r="H37" s="342">
        <v>0</v>
      </c>
      <c r="I37" s="342">
        <f>G37*1.039524</f>
        <v>9.3658284894719994</v>
      </c>
      <c r="J37" s="342">
        <f>H37*1.039524</f>
        <v>0</v>
      </c>
      <c r="K37" s="342">
        <f>I37*1.039524</f>
        <v>9.7360034946898892</v>
      </c>
      <c r="L37" s="342">
        <f>J37*1.039524</f>
        <v>0</v>
      </c>
      <c r="M37" s="329">
        <f t="shared" si="3"/>
        <v>28.111559984161893</v>
      </c>
      <c r="N37" s="329">
        <f t="shared" si="3"/>
        <v>0</v>
      </c>
      <c r="O37" s="265"/>
      <c r="P37" s="265"/>
      <c r="Q37" s="265"/>
    </row>
    <row r="38" spans="1:17" s="331" customFormat="1" ht="31.5" x14ac:dyDescent="0.25">
      <c r="A38" s="325" t="s">
        <v>19</v>
      </c>
      <c r="B38" s="332" t="s">
        <v>1046</v>
      </c>
      <c r="C38" s="327" t="s">
        <v>766</v>
      </c>
      <c r="D38" s="328">
        <f t="shared" ref="D38:K38" si="4">D53+D62+D68+D69+D70+D73+D77</f>
        <v>1243.33</v>
      </c>
      <c r="E38" s="328">
        <f t="shared" si="4"/>
        <v>1361.8365390199999</v>
      </c>
      <c r="F38" s="328">
        <f>F53+F62+F68+F69+F70+F73+F77</f>
        <v>1488.26</v>
      </c>
      <c r="G38" s="328">
        <v>1450.2455016370002</v>
      </c>
      <c r="H38" s="328">
        <f t="shared" si="4"/>
        <v>1464.0099231141421</v>
      </c>
      <c r="I38" s="328">
        <f t="shared" si="4"/>
        <v>1492.4540434094604</v>
      </c>
      <c r="J38" s="328">
        <f t="shared" ref="J38" si="5">J53+J62+J68+J69+J70+J73+J77</f>
        <v>1507.8320675772702</v>
      </c>
      <c r="K38" s="328">
        <f t="shared" si="4"/>
        <v>1584.2237284316438</v>
      </c>
      <c r="L38" s="328">
        <f t="shared" ref="L38" si="6">L53+L62+L68+L69+L70+L73+L77</f>
        <v>1553.0754317312967</v>
      </c>
      <c r="M38" s="329">
        <f t="shared" si="3"/>
        <v>4526.9232734781044</v>
      </c>
      <c r="N38" s="329">
        <f t="shared" si="3"/>
        <v>4524.917422422709</v>
      </c>
      <c r="O38" s="330"/>
      <c r="P38" s="330"/>
      <c r="Q38" s="330"/>
    </row>
    <row r="39" spans="1:17" s="290" customFormat="1" x14ac:dyDescent="0.25">
      <c r="A39" s="319" t="s">
        <v>23</v>
      </c>
      <c r="B39" s="292" t="s">
        <v>1045</v>
      </c>
      <c r="C39" s="320" t="s">
        <v>766</v>
      </c>
      <c r="D39" s="314">
        <f>D40+D41+D42</f>
        <v>0</v>
      </c>
      <c r="E39" s="314">
        <f>E40+E41+E42</f>
        <v>0</v>
      </c>
      <c r="F39" s="314">
        <v>0</v>
      </c>
      <c r="G39" s="314">
        <v>0</v>
      </c>
      <c r="H39" s="314">
        <v>0</v>
      </c>
      <c r="I39" s="314">
        <f>I40+I41+I42</f>
        <v>0</v>
      </c>
      <c r="J39" s="314">
        <v>0</v>
      </c>
      <c r="K39" s="314">
        <v>0</v>
      </c>
      <c r="L39" s="314">
        <v>0</v>
      </c>
      <c r="M39" s="329">
        <f t="shared" si="3"/>
        <v>0</v>
      </c>
      <c r="N39" s="329">
        <f t="shared" si="3"/>
        <v>0</v>
      </c>
      <c r="O39" s="265"/>
      <c r="P39" s="265"/>
      <c r="Q39" s="265"/>
    </row>
    <row r="40" spans="1:17" s="290" customFormat="1" ht="31.5" x14ac:dyDescent="0.25">
      <c r="A40" s="319" t="s">
        <v>859</v>
      </c>
      <c r="B40" s="141" t="s">
        <v>919</v>
      </c>
      <c r="C40" s="320" t="s">
        <v>766</v>
      </c>
      <c r="D40" s="314">
        <v>0</v>
      </c>
      <c r="E40" s="314">
        <v>0</v>
      </c>
      <c r="F40" s="314">
        <v>0</v>
      </c>
      <c r="G40" s="314">
        <v>0</v>
      </c>
      <c r="H40" s="314">
        <v>0</v>
      </c>
      <c r="I40" s="314">
        <v>0</v>
      </c>
      <c r="J40" s="314">
        <v>0</v>
      </c>
      <c r="K40" s="314">
        <v>0</v>
      </c>
      <c r="L40" s="314">
        <v>0</v>
      </c>
      <c r="M40" s="329">
        <f t="shared" si="3"/>
        <v>0</v>
      </c>
      <c r="N40" s="329">
        <f t="shared" si="3"/>
        <v>0</v>
      </c>
      <c r="O40" s="265"/>
      <c r="P40" s="265"/>
      <c r="Q40" s="265"/>
    </row>
    <row r="41" spans="1:17" s="290" customFormat="1" ht="31.5" x14ac:dyDescent="0.25">
      <c r="A41" s="319" t="s">
        <v>860</v>
      </c>
      <c r="B41" s="141" t="s">
        <v>920</v>
      </c>
      <c r="C41" s="320" t="s">
        <v>766</v>
      </c>
      <c r="D41" s="314">
        <v>0</v>
      </c>
      <c r="E41" s="314">
        <v>0</v>
      </c>
      <c r="F41" s="314">
        <v>0</v>
      </c>
      <c r="G41" s="314">
        <v>0</v>
      </c>
      <c r="H41" s="314">
        <v>0</v>
      </c>
      <c r="I41" s="314">
        <v>0</v>
      </c>
      <c r="J41" s="314">
        <v>0</v>
      </c>
      <c r="K41" s="314">
        <v>0</v>
      </c>
      <c r="L41" s="314">
        <v>0</v>
      </c>
      <c r="M41" s="329">
        <f t="shared" si="3"/>
        <v>0</v>
      </c>
      <c r="N41" s="329">
        <f t="shared" si="3"/>
        <v>0</v>
      </c>
      <c r="O41" s="265"/>
      <c r="P41" s="265"/>
      <c r="Q41" s="265"/>
    </row>
    <row r="42" spans="1:17" s="290" customFormat="1" ht="31.5" x14ac:dyDescent="0.25">
      <c r="A42" s="319" t="s">
        <v>865</v>
      </c>
      <c r="B42" s="141" t="s">
        <v>905</v>
      </c>
      <c r="C42" s="320" t="s">
        <v>766</v>
      </c>
      <c r="D42" s="314">
        <v>0</v>
      </c>
      <c r="E42" s="314">
        <v>0</v>
      </c>
      <c r="F42" s="314">
        <v>0</v>
      </c>
      <c r="G42" s="314">
        <v>0</v>
      </c>
      <c r="H42" s="314">
        <v>0</v>
      </c>
      <c r="I42" s="314">
        <v>0</v>
      </c>
      <c r="J42" s="314">
        <v>0</v>
      </c>
      <c r="K42" s="314">
        <v>0</v>
      </c>
      <c r="L42" s="314">
        <v>0</v>
      </c>
      <c r="M42" s="329">
        <f t="shared" si="3"/>
        <v>0</v>
      </c>
      <c r="N42" s="329">
        <f t="shared" si="3"/>
        <v>0</v>
      </c>
      <c r="O42" s="265"/>
      <c r="P42" s="265"/>
      <c r="Q42" s="265"/>
    </row>
    <row r="43" spans="1:17" s="290" customFormat="1" x14ac:dyDescent="0.25">
      <c r="A43" s="319" t="s">
        <v>24</v>
      </c>
      <c r="B43" s="292" t="s">
        <v>1084</v>
      </c>
      <c r="C43" s="320" t="s">
        <v>766</v>
      </c>
      <c r="D43" s="314">
        <v>0</v>
      </c>
      <c r="E43" s="314">
        <v>0</v>
      </c>
      <c r="F43" s="314">
        <v>0</v>
      </c>
      <c r="G43" s="314">
        <v>0</v>
      </c>
      <c r="H43" s="314">
        <v>0</v>
      </c>
      <c r="I43" s="314">
        <v>0</v>
      </c>
      <c r="J43" s="314">
        <v>0</v>
      </c>
      <c r="K43" s="314">
        <v>0</v>
      </c>
      <c r="L43" s="314">
        <v>0</v>
      </c>
      <c r="M43" s="329">
        <f t="shared" si="3"/>
        <v>0</v>
      </c>
      <c r="N43" s="329">
        <f t="shared" si="3"/>
        <v>0</v>
      </c>
      <c r="O43" s="265"/>
      <c r="P43" s="265"/>
      <c r="Q43" s="265"/>
    </row>
    <row r="44" spans="1:17" s="290" customFormat="1" x14ac:dyDescent="0.25">
      <c r="A44" s="319" t="s">
        <v>30</v>
      </c>
      <c r="B44" s="292" t="s">
        <v>965</v>
      </c>
      <c r="C44" s="320" t="s">
        <v>766</v>
      </c>
      <c r="D44" s="314">
        <v>1238.48</v>
      </c>
      <c r="E44" s="314">
        <f>1216.2013877+140.87196674</f>
        <v>1357.07335444</v>
      </c>
      <c r="F44" s="314">
        <v>1482.26</v>
      </c>
      <c r="G44" s="314">
        <f>G53+G62+G68+G69+G70+G73+G77</f>
        <v>1450.2455016370002</v>
      </c>
      <c r="H44" s="314">
        <f>H53+H62+H68+H69+H70+H73+H77</f>
        <v>1464.0099231141421</v>
      </c>
      <c r="I44" s="314">
        <v>1530.15</v>
      </c>
      <c r="J44" s="314">
        <f>J53+J62+J68+J69+J70+J73+J77</f>
        <v>1507.8320675772702</v>
      </c>
      <c r="K44" s="314">
        <v>1481.8</v>
      </c>
      <c r="L44" s="314">
        <f>L53+L62+L68+L69+L70+L73+L77</f>
        <v>1553.0754317312967</v>
      </c>
      <c r="M44" s="329">
        <f t="shared" si="3"/>
        <v>4462.1955016370002</v>
      </c>
      <c r="N44" s="329">
        <f t="shared" si="3"/>
        <v>4524.917422422709</v>
      </c>
      <c r="O44" s="265"/>
      <c r="P44" s="265"/>
      <c r="Q44" s="265"/>
    </row>
    <row r="45" spans="1:17" s="290" customFormat="1" x14ac:dyDescent="0.25">
      <c r="A45" s="319" t="s">
        <v>40</v>
      </c>
      <c r="B45" s="292" t="s">
        <v>1085</v>
      </c>
      <c r="C45" s="320" t="s">
        <v>766</v>
      </c>
      <c r="D45" s="314">
        <v>0</v>
      </c>
      <c r="E45" s="314">
        <v>0</v>
      </c>
      <c r="F45" s="314">
        <v>0</v>
      </c>
      <c r="G45" s="314">
        <v>0</v>
      </c>
      <c r="H45" s="314">
        <v>0</v>
      </c>
      <c r="I45" s="314">
        <v>0</v>
      </c>
      <c r="J45" s="314">
        <v>0</v>
      </c>
      <c r="K45" s="314">
        <v>0</v>
      </c>
      <c r="L45" s="314">
        <v>0</v>
      </c>
      <c r="M45" s="329">
        <f t="shared" si="3"/>
        <v>0</v>
      </c>
      <c r="N45" s="329">
        <f t="shared" si="3"/>
        <v>0</v>
      </c>
      <c r="O45" s="380"/>
      <c r="P45" s="380"/>
      <c r="Q45" s="380"/>
    </row>
    <row r="46" spans="1:17" s="290" customFormat="1" x14ac:dyDescent="0.25">
      <c r="A46" s="319" t="s">
        <v>41</v>
      </c>
      <c r="B46" s="292" t="s">
        <v>966</v>
      </c>
      <c r="C46" s="320" t="s">
        <v>766</v>
      </c>
      <c r="D46" s="314">
        <v>1.33</v>
      </c>
      <c r="E46" s="314">
        <f>0.32462414+0.02107403</f>
        <v>0.34569817000000003</v>
      </c>
      <c r="F46" s="314">
        <v>0.82</v>
      </c>
      <c r="G46" s="314">
        <v>0</v>
      </c>
      <c r="H46" s="314">
        <v>0</v>
      </c>
      <c r="I46" s="314">
        <v>0</v>
      </c>
      <c r="J46" s="314">
        <v>0</v>
      </c>
      <c r="K46" s="314">
        <v>0</v>
      </c>
      <c r="L46" s="314">
        <v>0</v>
      </c>
      <c r="M46" s="329">
        <f t="shared" si="3"/>
        <v>0</v>
      </c>
      <c r="N46" s="329">
        <f t="shared" si="3"/>
        <v>0</v>
      </c>
      <c r="O46" s="265"/>
      <c r="P46" s="265"/>
      <c r="Q46" s="265"/>
    </row>
    <row r="47" spans="1:17" s="290" customFormat="1" x14ac:dyDescent="0.25">
      <c r="A47" s="319" t="s">
        <v>42</v>
      </c>
      <c r="B47" s="292" t="s">
        <v>967</v>
      </c>
      <c r="C47" s="320" t="s">
        <v>766</v>
      </c>
      <c r="D47" s="314">
        <v>0</v>
      </c>
      <c r="E47" s="314">
        <v>0</v>
      </c>
      <c r="F47" s="314">
        <v>0</v>
      </c>
      <c r="G47" s="314">
        <v>0</v>
      </c>
      <c r="H47" s="314">
        <v>0</v>
      </c>
      <c r="I47" s="314">
        <v>0</v>
      </c>
      <c r="J47" s="314">
        <v>0</v>
      </c>
      <c r="K47" s="314">
        <v>0</v>
      </c>
      <c r="L47" s="314">
        <v>0</v>
      </c>
      <c r="M47" s="329">
        <f t="shared" si="3"/>
        <v>0</v>
      </c>
      <c r="N47" s="329">
        <f t="shared" si="3"/>
        <v>0</v>
      </c>
      <c r="O47" s="265"/>
      <c r="P47" s="265"/>
      <c r="Q47" s="265"/>
    </row>
    <row r="48" spans="1:17" s="290" customFormat="1" x14ac:dyDescent="0.25">
      <c r="A48" s="319" t="s">
        <v>43</v>
      </c>
      <c r="B48" s="292" t="s">
        <v>1092</v>
      </c>
      <c r="C48" s="320" t="s">
        <v>766</v>
      </c>
      <c r="D48" s="314">
        <v>0</v>
      </c>
      <c r="E48" s="314">
        <v>0</v>
      </c>
      <c r="F48" s="314">
        <v>0</v>
      </c>
      <c r="G48" s="314">
        <v>0</v>
      </c>
      <c r="H48" s="314">
        <v>0</v>
      </c>
      <c r="I48" s="314">
        <v>0</v>
      </c>
      <c r="J48" s="314">
        <v>0</v>
      </c>
      <c r="K48" s="314">
        <v>0</v>
      </c>
      <c r="L48" s="314">
        <v>0</v>
      </c>
      <c r="M48" s="329">
        <f t="shared" si="3"/>
        <v>0</v>
      </c>
      <c r="N48" s="329">
        <f t="shared" si="3"/>
        <v>0</v>
      </c>
      <c r="O48" s="265"/>
      <c r="P48" s="265"/>
      <c r="Q48" s="265"/>
    </row>
    <row r="49" spans="1:17" s="290" customFormat="1" ht="31.5" x14ac:dyDescent="0.25">
      <c r="A49" s="319" t="s">
        <v>44</v>
      </c>
      <c r="B49" s="293" t="s">
        <v>836</v>
      </c>
      <c r="C49" s="320" t="s">
        <v>766</v>
      </c>
      <c r="D49" s="314">
        <v>0</v>
      </c>
      <c r="E49" s="314">
        <v>0</v>
      </c>
      <c r="F49" s="314">
        <v>0</v>
      </c>
      <c r="G49" s="314">
        <v>0</v>
      </c>
      <c r="H49" s="314">
        <v>0</v>
      </c>
      <c r="I49" s="314">
        <v>0</v>
      </c>
      <c r="J49" s="314">
        <v>0</v>
      </c>
      <c r="K49" s="314">
        <v>0</v>
      </c>
      <c r="L49" s="314">
        <v>0</v>
      </c>
      <c r="M49" s="329">
        <f t="shared" si="3"/>
        <v>0</v>
      </c>
      <c r="N49" s="329">
        <f t="shared" si="3"/>
        <v>0</v>
      </c>
      <c r="O49" s="265"/>
      <c r="P49" s="265"/>
      <c r="Q49" s="265"/>
    </row>
    <row r="50" spans="1:17" s="290" customFormat="1" x14ac:dyDescent="0.25">
      <c r="A50" s="319" t="s">
        <v>1008</v>
      </c>
      <c r="B50" s="141" t="s">
        <v>655</v>
      </c>
      <c r="C50" s="320" t="s">
        <v>766</v>
      </c>
      <c r="D50" s="314">
        <v>0</v>
      </c>
      <c r="E50" s="314">
        <v>0</v>
      </c>
      <c r="F50" s="314">
        <v>0</v>
      </c>
      <c r="G50" s="314">
        <v>0</v>
      </c>
      <c r="H50" s="314">
        <v>0</v>
      </c>
      <c r="I50" s="314">
        <v>0</v>
      </c>
      <c r="J50" s="314">
        <v>0</v>
      </c>
      <c r="K50" s="314">
        <v>0</v>
      </c>
      <c r="L50" s="314">
        <v>0</v>
      </c>
      <c r="M50" s="329">
        <f t="shared" si="3"/>
        <v>0</v>
      </c>
      <c r="N50" s="329">
        <f t="shared" si="3"/>
        <v>0</v>
      </c>
      <c r="O50" s="265"/>
      <c r="P50" s="265"/>
      <c r="Q50" s="265"/>
    </row>
    <row r="51" spans="1:17" s="290" customFormat="1" x14ac:dyDescent="0.25">
      <c r="A51" s="319" t="s">
        <v>1009</v>
      </c>
      <c r="B51" s="141" t="s">
        <v>643</v>
      </c>
      <c r="C51" s="320" t="s">
        <v>766</v>
      </c>
      <c r="D51" s="314">
        <v>0</v>
      </c>
      <c r="E51" s="314">
        <v>0</v>
      </c>
      <c r="F51" s="314">
        <v>0</v>
      </c>
      <c r="G51" s="314">
        <v>0</v>
      </c>
      <c r="H51" s="314">
        <v>0</v>
      </c>
      <c r="I51" s="314">
        <v>0</v>
      </c>
      <c r="J51" s="314">
        <v>0</v>
      </c>
      <c r="K51" s="314">
        <v>0</v>
      </c>
      <c r="L51" s="314">
        <v>0</v>
      </c>
      <c r="M51" s="329">
        <f t="shared" si="3"/>
        <v>0</v>
      </c>
      <c r="N51" s="329">
        <f t="shared" si="3"/>
        <v>0</v>
      </c>
      <c r="O51" s="265"/>
      <c r="P51" s="265"/>
      <c r="Q51" s="265"/>
    </row>
    <row r="52" spans="1:17" s="290" customFormat="1" x14ac:dyDescent="0.25">
      <c r="A52" s="319" t="s">
        <v>45</v>
      </c>
      <c r="B52" s="292" t="s">
        <v>968</v>
      </c>
      <c r="C52" s="320" t="s">
        <v>766</v>
      </c>
      <c r="D52" s="314">
        <v>3.52</v>
      </c>
      <c r="E52" s="314">
        <f>3.50195058+0.91365624</f>
        <v>4.4156068199999998</v>
      </c>
      <c r="F52" s="314">
        <v>5.18</v>
      </c>
      <c r="G52" s="314">
        <v>0</v>
      </c>
      <c r="H52" s="314">
        <v>0</v>
      </c>
      <c r="I52" s="314">
        <f>G52*1.04</f>
        <v>0</v>
      </c>
      <c r="J52" s="314">
        <v>0</v>
      </c>
      <c r="K52" s="314">
        <f>I52*1.04</f>
        <v>0</v>
      </c>
      <c r="L52" s="314">
        <v>0</v>
      </c>
      <c r="M52" s="329">
        <f t="shared" si="3"/>
        <v>0</v>
      </c>
      <c r="N52" s="329">
        <f t="shared" si="3"/>
        <v>0</v>
      </c>
      <c r="O52" s="265"/>
      <c r="P52" s="265"/>
      <c r="Q52" s="265"/>
    </row>
    <row r="53" spans="1:17" s="331" customFormat="1" x14ac:dyDescent="0.25">
      <c r="A53" s="325" t="s">
        <v>858</v>
      </c>
      <c r="B53" s="326" t="s">
        <v>1047</v>
      </c>
      <c r="C53" s="327" t="s">
        <v>766</v>
      </c>
      <c r="D53" s="328">
        <f>D54+D55+D60+D61</f>
        <v>181.85</v>
      </c>
      <c r="E53" s="328">
        <f>E54+E55+E60+E61</f>
        <v>151.62431814999999</v>
      </c>
      <c r="F53" s="328">
        <f t="shared" ref="F53:H53" si="7">F54+F55+F60+F61</f>
        <v>170.69</v>
      </c>
      <c r="G53" s="328">
        <v>229.01625319200002</v>
      </c>
      <c r="H53" s="328">
        <f t="shared" si="7"/>
        <v>246.6917935760537</v>
      </c>
      <c r="I53" s="328">
        <f>I54+I55+I60+I61</f>
        <v>238.06789158316059</v>
      </c>
      <c r="J53" s="328">
        <f t="shared" ref="J53" si="8">J54+J55+J60+J61</f>
        <v>256.44204002535361</v>
      </c>
      <c r="K53" s="328">
        <f>K54+K55+K60+K61</f>
        <v>247.41300859936598</v>
      </c>
      <c r="L53" s="328">
        <f t="shared" ref="L53" si="9">L54+L55+L60+L61</f>
        <v>266.50841586450883</v>
      </c>
      <c r="M53" s="329">
        <f t="shared" si="3"/>
        <v>714.49715337452653</v>
      </c>
      <c r="N53" s="329">
        <f t="shared" si="3"/>
        <v>769.64224946591617</v>
      </c>
      <c r="O53" s="330">
        <f>H53*1.2</f>
        <v>296.03015229126441</v>
      </c>
      <c r="P53" s="330">
        <f>I53*1.2</f>
        <v>285.68146989979272</v>
      </c>
      <c r="Q53" s="330">
        <f>J53*1.2</f>
        <v>307.73044803042433</v>
      </c>
    </row>
    <row r="54" spans="1:17" s="290" customFormat="1" x14ac:dyDescent="0.25">
      <c r="A54" s="319" t="s">
        <v>859</v>
      </c>
      <c r="B54" s="141" t="s">
        <v>955</v>
      </c>
      <c r="C54" s="320" t="s">
        <v>766</v>
      </c>
      <c r="D54" s="314">
        <v>17.07</v>
      </c>
      <c r="E54" s="314">
        <f>6.394+3.651+3.1207+3.32262517</f>
        <v>16.48832517</v>
      </c>
      <c r="F54" s="314">
        <v>17.38</v>
      </c>
      <c r="G54" s="314">
        <v>17.100419771999999</v>
      </c>
      <c r="H54" s="314">
        <v>20.143134726</v>
      </c>
      <c r="I54" s="314">
        <f>G54*1.039524</f>
        <v>17.776296763068526</v>
      </c>
      <c r="J54" s="314">
        <f>H54*1.039524</f>
        <v>20.939271982910423</v>
      </c>
      <c r="K54" s="314">
        <f>I54*1.039254</f>
        <v>18.474087516206016</v>
      </c>
      <c r="L54" s="314">
        <f>J54*1.039254</f>
        <v>21.761222165327588</v>
      </c>
      <c r="M54" s="329">
        <f t="shared" si="3"/>
        <v>53.350804051274537</v>
      </c>
      <c r="N54" s="329">
        <f t="shared" si="3"/>
        <v>62.843628874238007</v>
      </c>
      <c r="O54" s="265"/>
      <c r="P54" s="265"/>
      <c r="Q54" s="265"/>
    </row>
    <row r="55" spans="1:17" s="290" customFormat="1" x14ac:dyDescent="0.25">
      <c r="A55" s="319" t="s">
        <v>860</v>
      </c>
      <c r="B55" s="294" t="s">
        <v>956</v>
      </c>
      <c r="C55" s="320" t="s">
        <v>766</v>
      </c>
      <c r="D55" s="314">
        <v>138.54</v>
      </c>
      <c r="E55" s="314">
        <v>103.95157593</v>
      </c>
      <c r="F55" s="314">
        <v>124.77</v>
      </c>
      <c r="G55" s="314">
        <v>166.96371929400001</v>
      </c>
      <c r="H55" s="314">
        <f>H56</f>
        <v>186.49369999999999</v>
      </c>
      <c r="I55" s="314">
        <f>G55*1.039524</f>
        <v>173.56279333537606</v>
      </c>
      <c r="J55" s="314">
        <f>J56</f>
        <v>193.86467699879998</v>
      </c>
      <c r="K55" s="314">
        <f t="shared" ref="K55:L61" si="10">I55*1.039254</f>
        <v>180.3758272249629</v>
      </c>
      <c r="L55" s="314">
        <f>L56</f>
        <v>201.47464102971085</v>
      </c>
      <c r="M55" s="329">
        <f t="shared" si="3"/>
        <v>520.90233985433895</v>
      </c>
      <c r="N55" s="329">
        <f t="shared" si="3"/>
        <v>581.83301802851088</v>
      </c>
      <c r="O55" s="265"/>
      <c r="P55" s="265"/>
      <c r="Q55" s="265"/>
    </row>
    <row r="56" spans="1:17" s="290" customFormat="1" x14ac:dyDescent="0.25">
      <c r="A56" s="319" t="s">
        <v>861</v>
      </c>
      <c r="B56" s="296" t="s">
        <v>657</v>
      </c>
      <c r="C56" s="320" t="s">
        <v>766</v>
      </c>
      <c r="D56" s="314">
        <v>138.54</v>
      </c>
      <c r="E56" s="314">
        <v>103.95157593</v>
      </c>
      <c r="F56" s="314">
        <v>124.77</v>
      </c>
      <c r="G56" s="314">
        <v>166.96371929400001</v>
      </c>
      <c r="H56" s="314">
        <f>8.5119+177.9818</f>
        <v>186.49369999999999</v>
      </c>
      <c r="I56" s="314">
        <f>G56*1.039524</f>
        <v>173.56279333537606</v>
      </c>
      <c r="J56" s="314">
        <f>H56*1.039524</f>
        <v>193.86467699879998</v>
      </c>
      <c r="K56" s="314">
        <f t="shared" si="10"/>
        <v>180.3758272249629</v>
      </c>
      <c r="L56" s="314">
        <f t="shared" si="10"/>
        <v>201.47464102971085</v>
      </c>
      <c r="M56" s="329">
        <f t="shared" si="3"/>
        <v>520.90233985433895</v>
      </c>
      <c r="N56" s="329">
        <f t="shared" si="3"/>
        <v>581.83301802851088</v>
      </c>
      <c r="O56" s="265"/>
      <c r="P56" s="265"/>
      <c r="Q56" s="265"/>
    </row>
    <row r="57" spans="1:17" s="290" customFormat="1" ht="31.5" x14ac:dyDescent="0.25">
      <c r="A57" s="319" t="s">
        <v>862</v>
      </c>
      <c r="B57" s="297" t="s">
        <v>526</v>
      </c>
      <c r="C57" s="320" t="s">
        <v>766</v>
      </c>
      <c r="D57" s="314">
        <v>125.53</v>
      </c>
      <c r="E57" s="314">
        <v>95.911193620000006</v>
      </c>
      <c r="F57" s="314">
        <v>115.68</v>
      </c>
      <c r="G57" s="314">
        <v>157.47438016199999</v>
      </c>
      <c r="H57" s="314">
        <v>177.98179999999999</v>
      </c>
      <c r="I57" s="314">
        <f>G57*1.039524</f>
        <v>163.69839756352286</v>
      </c>
      <c r="J57" s="314">
        <f>H57*1.039524</f>
        <v>185.01635266319997</v>
      </c>
      <c r="K57" s="314">
        <f t="shared" si="10"/>
        <v>170.12421446148136</v>
      </c>
      <c r="L57" s="314">
        <f t="shared" si="10"/>
        <v>192.2789845706412</v>
      </c>
      <c r="M57" s="329">
        <f t="shared" si="3"/>
        <v>491.29699218700421</v>
      </c>
      <c r="N57" s="329">
        <f t="shared" si="3"/>
        <v>555.27713723384113</v>
      </c>
      <c r="O57" s="265"/>
      <c r="P57" s="265"/>
      <c r="Q57" s="265"/>
    </row>
    <row r="58" spans="1:17" s="290" customFormat="1" x14ac:dyDescent="0.25">
      <c r="A58" s="319" t="s">
        <v>863</v>
      </c>
      <c r="B58" s="297" t="s">
        <v>656</v>
      </c>
      <c r="C58" s="320" t="s">
        <v>766</v>
      </c>
      <c r="D58" s="314">
        <v>0</v>
      </c>
      <c r="E58" s="314">
        <v>0</v>
      </c>
      <c r="F58" s="314">
        <v>0</v>
      </c>
      <c r="G58" s="314">
        <v>0</v>
      </c>
      <c r="H58" s="314">
        <v>0</v>
      </c>
      <c r="I58" s="314">
        <f t="shared" ref="I58:I61" si="11">G58*1.04</f>
        <v>0</v>
      </c>
      <c r="J58" s="314">
        <v>0</v>
      </c>
      <c r="K58" s="314">
        <f t="shared" si="10"/>
        <v>0</v>
      </c>
      <c r="L58" s="314">
        <v>0</v>
      </c>
      <c r="M58" s="329">
        <f t="shared" si="3"/>
        <v>0</v>
      </c>
      <c r="N58" s="329">
        <f t="shared" si="3"/>
        <v>0</v>
      </c>
      <c r="O58" s="265"/>
      <c r="P58" s="265"/>
      <c r="Q58" s="265"/>
    </row>
    <row r="59" spans="1:17" s="290" customFormat="1" x14ac:dyDescent="0.25">
      <c r="A59" s="319" t="s">
        <v>864</v>
      </c>
      <c r="B59" s="296" t="s">
        <v>616</v>
      </c>
      <c r="C59" s="320" t="s">
        <v>766</v>
      </c>
      <c r="D59" s="314">
        <v>0</v>
      </c>
      <c r="E59" s="314">
        <v>0</v>
      </c>
      <c r="F59" s="314">
        <v>0</v>
      </c>
      <c r="G59" s="314">
        <v>0</v>
      </c>
      <c r="H59" s="314">
        <v>0</v>
      </c>
      <c r="I59" s="314">
        <f t="shared" si="11"/>
        <v>0</v>
      </c>
      <c r="J59" s="314">
        <v>0</v>
      </c>
      <c r="K59" s="314">
        <f t="shared" si="10"/>
        <v>0</v>
      </c>
      <c r="L59" s="314">
        <v>0</v>
      </c>
      <c r="M59" s="329">
        <f t="shared" si="3"/>
        <v>0</v>
      </c>
      <c r="N59" s="329">
        <f t="shared" si="3"/>
        <v>0</v>
      </c>
      <c r="O59" s="265"/>
      <c r="P59" s="265"/>
      <c r="Q59" s="265"/>
    </row>
    <row r="60" spans="1:17" s="290" customFormat="1" x14ac:dyDescent="0.25">
      <c r="A60" s="319" t="s">
        <v>865</v>
      </c>
      <c r="B60" s="294" t="s">
        <v>957</v>
      </c>
      <c r="C60" s="320" t="s">
        <v>766</v>
      </c>
      <c r="D60" s="314">
        <v>26.24</v>
      </c>
      <c r="E60" s="314">
        <v>31.18441705</v>
      </c>
      <c r="F60" s="314">
        <v>28.54</v>
      </c>
      <c r="G60" s="314">
        <v>44.952114125999998</v>
      </c>
      <c r="H60" s="314">
        <v>40.054958850053701</v>
      </c>
      <c r="I60" s="314">
        <f>G60*1.039524</f>
        <v>46.728801484716016</v>
      </c>
      <c r="J60" s="314">
        <f>H60*1.039524</f>
        <v>41.638091043643222</v>
      </c>
      <c r="K60" s="314">
        <f t="shared" si="10"/>
        <v>48.563093858197057</v>
      </c>
      <c r="L60" s="314">
        <f t="shared" si="10"/>
        <v>43.272552669470386</v>
      </c>
      <c r="M60" s="329">
        <f t="shared" si="3"/>
        <v>140.24400946891308</v>
      </c>
      <c r="N60" s="329">
        <f t="shared" si="3"/>
        <v>124.96560256316732</v>
      </c>
      <c r="O60" s="265"/>
      <c r="P60" s="265"/>
      <c r="Q60" s="265"/>
    </row>
    <row r="61" spans="1:17" s="290" customFormat="1" x14ac:dyDescent="0.25">
      <c r="A61" s="319" t="s">
        <v>866</v>
      </c>
      <c r="B61" s="294" t="s">
        <v>958</v>
      </c>
      <c r="C61" s="320" t="s">
        <v>766</v>
      </c>
      <c r="D61" s="314">
        <v>0</v>
      </c>
      <c r="E61" s="314">
        <v>0</v>
      </c>
      <c r="F61" s="314">
        <v>0</v>
      </c>
      <c r="G61" s="314">
        <v>0</v>
      </c>
      <c r="H61" s="314">
        <v>0</v>
      </c>
      <c r="I61" s="314">
        <f t="shared" si="11"/>
        <v>0</v>
      </c>
      <c r="J61" s="314">
        <v>0</v>
      </c>
      <c r="K61" s="314">
        <f t="shared" si="10"/>
        <v>0</v>
      </c>
      <c r="L61" s="314">
        <v>0</v>
      </c>
      <c r="M61" s="329">
        <f t="shared" si="3"/>
        <v>0</v>
      </c>
      <c r="N61" s="329">
        <f t="shared" si="3"/>
        <v>0</v>
      </c>
      <c r="O61" s="265"/>
      <c r="P61" s="265"/>
      <c r="Q61" s="265"/>
    </row>
    <row r="62" spans="1:17" s="331" customFormat="1" x14ac:dyDescent="0.25">
      <c r="A62" s="325" t="s">
        <v>867</v>
      </c>
      <c r="B62" s="326" t="s">
        <v>1048</v>
      </c>
      <c r="C62" s="327" t="s">
        <v>766</v>
      </c>
      <c r="D62" s="328">
        <f>D63+D64+D65+D66+D67</f>
        <v>231.46</v>
      </c>
      <c r="E62" s="328">
        <f>E63+E64+E65+E66+E67</f>
        <v>242.80896422000001</v>
      </c>
      <c r="F62" s="328">
        <f t="shared" ref="F62:H62" si="12">F63+F64+F65+F66+F67</f>
        <v>239.74</v>
      </c>
      <c r="G62" s="328">
        <v>245.53722128699997</v>
      </c>
      <c r="H62" s="328">
        <f t="shared" si="12"/>
        <v>289.43484578062021</v>
      </c>
      <c r="I62" s="328">
        <f>I63+I64+I65+I66+I67</f>
        <v>255.24183442114733</v>
      </c>
      <c r="J62" s="328">
        <f t="shared" ref="J62" si="13">J63+J64+J65+J66+J67</f>
        <v>300.87446862525337</v>
      </c>
      <c r="K62" s="328">
        <f>K63+K64+K65+K66+K67</f>
        <v>265.26109738951499</v>
      </c>
      <c r="L62" s="328">
        <f t="shared" ref="L62" si="14">L63+L64+L65+L66+L67</f>
        <v>312.68499501666906</v>
      </c>
      <c r="M62" s="329">
        <f t="shared" si="3"/>
        <v>766.04015309766226</v>
      </c>
      <c r="N62" s="329">
        <f t="shared" si="3"/>
        <v>902.99430942254264</v>
      </c>
      <c r="O62" s="330">
        <f>H62*1.2</f>
        <v>347.32181493674426</v>
      </c>
      <c r="P62" s="330">
        <f>I62*1.2</f>
        <v>306.2902013053768</v>
      </c>
      <c r="Q62" s="330">
        <f>J62*1.2</f>
        <v>361.04936235030402</v>
      </c>
    </row>
    <row r="63" spans="1:17" s="290" customFormat="1" ht="31.5" x14ac:dyDescent="0.25">
      <c r="A63" s="319" t="s">
        <v>868</v>
      </c>
      <c r="B63" s="141" t="s">
        <v>750</v>
      </c>
      <c r="C63" s="320" t="s">
        <v>766</v>
      </c>
      <c r="D63" s="314">
        <v>196.65</v>
      </c>
      <c r="E63" s="314">
        <v>201.30332715</v>
      </c>
      <c r="F63" s="314">
        <v>200.83</v>
      </c>
      <c r="G63" s="314">
        <v>221.73421053599998</v>
      </c>
      <c r="H63" s="314">
        <v>267.16149999999999</v>
      </c>
      <c r="I63" s="314">
        <f>G63*1.039524</f>
        <v>230.49803347322481</v>
      </c>
      <c r="J63" s="314">
        <f>H63*1.039524</f>
        <v>277.72079112599994</v>
      </c>
      <c r="K63" s="314">
        <f t="shared" ref="K63:L68" si="15">I63*1.039254</f>
        <v>239.54600327918274</v>
      </c>
      <c r="L63" s="314">
        <f t="shared" si="15"/>
        <v>288.62244306085989</v>
      </c>
      <c r="M63" s="329">
        <f t="shared" si="3"/>
        <v>691.77824728840756</v>
      </c>
      <c r="N63" s="329">
        <f t="shared" si="3"/>
        <v>833.50473418685988</v>
      </c>
      <c r="O63" s="265"/>
      <c r="P63" s="265"/>
      <c r="Q63" s="265"/>
    </row>
    <row r="64" spans="1:17" s="290" customFormat="1" ht="31.5" x14ac:dyDescent="0.25">
      <c r="A64" s="319" t="s">
        <v>869</v>
      </c>
      <c r="B64" s="141" t="s">
        <v>752</v>
      </c>
      <c r="C64" s="320" t="s">
        <v>766</v>
      </c>
      <c r="D64" s="314">
        <v>0</v>
      </c>
      <c r="E64" s="314">
        <v>0</v>
      </c>
      <c r="F64" s="314">
        <v>0</v>
      </c>
      <c r="G64" s="314">
        <v>0</v>
      </c>
      <c r="H64" s="314">
        <v>0</v>
      </c>
      <c r="I64" s="314">
        <f t="shared" ref="I64:I66" si="16">G64*1.04</f>
        <v>0</v>
      </c>
      <c r="J64" s="314">
        <v>0</v>
      </c>
      <c r="K64" s="314">
        <f t="shared" si="15"/>
        <v>0</v>
      </c>
      <c r="L64" s="314">
        <v>0</v>
      </c>
      <c r="M64" s="329">
        <f t="shared" si="3"/>
        <v>0</v>
      </c>
      <c r="N64" s="329">
        <f t="shared" si="3"/>
        <v>0</v>
      </c>
      <c r="O64" s="265"/>
      <c r="P64" s="265"/>
      <c r="Q64" s="265"/>
    </row>
    <row r="65" spans="1:17" s="290" customFormat="1" x14ac:dyDescent="0.25">
      <c r="A65" s="319" t="s">
        <v>870</v>
      </c>
      <c r="B65" s="294" t="s">
        <v>1086</v>
      </c>
      <c r="C65" s="320" t="s">
        <v>766</v>
      </c>
      <c r="D65" s="314">
        <v>0</v>
      </c>
      <c r="E65" s="314">
        <v>0</v>
      </c>
      <c r="F65" s="314">
        <v>0</v>
      </c>
      <c r="G65" s="314">
        <v>0</v>
      </c>
      <c r="H65" s="314">
        <v>0</v>
      </c>
      <c r="I65" s="314">
        <f t="shared" si="16"/>
        <v>0</v>
      </c>
      <c r="J65" s="314">
        <v>0</v>
      </c>
      <c r="K65" s="314">
        <f t="shared" si="15"/>
        <v>0</v>
      </c>
      <c r="L65" s="314">
        <v>0</v>
      </c>
      <c r="M65" s="329">
        <f t="shared" si="3"/>
        <v>0</v>
      </c>
      <c r="N65" s="329">
        <f t="shared" si="3"/>
        <v>0</v>
      </c>
      <c r="O65" s="265"/>
      <c r="P65" s="265"/>
      <c r="Q65" s="265"/>
    </row>
    <row r="66" spans="1:17" s="290" customFormat="1" x14ac:dyDescent="0.25">
      <c r="A66" s="319" t="s">
        <v>871</v>
      </c>
      <c r="B66" s="294" t="s">
        <v>1106</v>
      </c>
      <c r="C66" s="320" t="s">
        <v>766</v>
      </c>
      <c r="D66" s="314">
        <v>0</v>
      </c>
      <c r="E66" s="314">
        <v>0</v>
      </c>
      <c r="F66" s="314">
        <v>0</v>
      </c>
      <c r="G66" s="314">
        <v>0</v>
      </c>
      <c r="H66" s="314">
        <v>0</v>
      </c>
      <c r="I66" s="314">
        <f t="shared" si="16"/>
        <v>0</v>
      </c>
      <c r="J66" s="314">
        <v>0</v>
      </c>
      <c r="K66" s="314">
        <f t="shared" si="15"/>
        <v>0</v>
      </c>
      <c r="L66" s="314">
        <v>0</v>
      </c>
      <c r="M66" s="329">
        <f t="shared" si="3"/>
        <v>0</v>
      </c>
      <c r="N66" s="329">
        <f t="shared" si="3"/>
        <v>0</v>
      </c>
      <c r="O66" s="265"/>
      <c r="P66" s="265"/>
      <c r="Q66" s="265"/>
    </row>
    <row r="67" spans="1:17" s="290" customFormat="1" x14ac:dyDescent="0.25">
      <c r="A67" s="319" t="s">
        <v>872</v>
      </c>
      <c r="B67" s="294" t="s">
        <v>527</v>
      </c>
      <c r="C67" s="320" t="s">
        <v>766</v>
      </c>
      <c r="D67" s="314">
        <v>34.81</v>
      </c>
      <c r="E67" s="314">
        <f>24.81563707+7.414+9.276</f>
        <v>41.505637070000006</v>
      </c>
      <c r="F67" s="314">
        <v>38.909999999999997</v>
      </c>
      <c r="G67" s="314">
        <v>23.803010750999999</v>
      </c>
      <c r="H67" s="314">
        <f>14.2108447629552+8.06250101766503</f>
        <v>22.273345780620229</v>
      </c>
      <c r="I67" s="314">
        <f>G67*1.039524</f>
        <v>24.743800947922519</v>
      </c>
      <c r="J67" s="314">
        <f>H67*1.039524</f>
        <v>23.153677499253462</v>
      </c>
      <c r="K67" s="314">
        <f t="shared" si="15"/>
        <v>25.715094110332267</v>
      </c>
      <c r="L67" s="314">
        <f t="shared" si="15"/>
        <v>24.062551955809155</v>
      </c>
      <c r="M67" s="329">
        <f t="shared" si="3"/>
        <v>74.261905809254785</v>
      </c>
      <c r="N67" s="329">
        <f t="shared" si="3"/>
        <v>69.48957523568285</v>
      </c>
      <c r="O67" s="265"/>
      <c r="P67" s="265"/>
      <c r="Q67" s="265"/>
    </row>
    <row r="68" spans="1:17" s="331" customFormat="1" x14ac:dyDescent="0.25">
      <c r="A68" s="325" t="s">
        <v>873</v>
      </c>
      <c r="B68" s="326" t="s">
        <v>839</v>
      </c>
      <c r="C68" s="327" t="s">
        <v>766</v>
      </c>
      <c r="D68" s="328">
        <v>456.38</v>
      </c>
      <c r="E68" s="328">
        <v>535.51568027999997</v>
      </c>
      <c r="F68" s="328">
        <v>626.08000000000004</v>
      </c>
      <c r="G68" s="328">
        <v>571.42836411300004</v>
      </c>
      <c r="H68" s="328">
        <v>550.09973911773898</v>
      </c>
      <c r="I68" s="328">
        <f>G68*1.039524</f>
        <v>594.01349877620214</v>
      </c>
      <c r="J68" s="328">
        <f>H68*1.039524</f>
        <v>571.84188120662839</v>
      </c>
      <c r="K68" s="328">
        <f t="shared" si="15"/>
        <v>617.33090465716316</v>
      </c>
      <c r="L68" s="328">
        <f t="shared" si="15"/>
        <v>594.28896241151335</v>
      </c>
      <c r="M68" s="329">
        <f t="shared" si="3"/>
        <v>1782.7727675463652</v>
      </c>
      <c r="N68" s="329">
        <f t="shared" si="3"/>
        <v>1716.2305827358805</v>
      </c>
      <c r="O68" s="382">
        <f>H68</f>
        <v>550.09973911773898</v>
      </c>
      <c r="P68" s="382">
        <f>I68</f>
        <v>594.01349877620214</v>
      </c>
      <c r="Q68" s="382">
        <f>J68</f>
        <v>571.84188120662839</v>
      </c>
    </row>
    <row r="69" spans="1:17" s="331" customFormat="1" x14ac:dyDescent="0.25">
      <c r="A69" s="325" t="s">
        <v>874</v>
      </c>
      <c r="B69" s="326" t="s">
        <v>840</v>
      </c>
      <c r="C69" s="327" t="s">
        <v>766</v>
      </c>
      <c r="D69" s="328">
        <v>265.08999999999997</v>
      </c>
      <c r="E69" s="328">
        <v>313.45651860999999</v>
      </c>
      <c r="F69" s="328">
        <v>284.17</v>
      </c>
      <c r="G69" s="328">
        <v>257.60000000000002</v>
      </c>
      <c r="H69" s="328">
        <v>248.71181379503699</v>
      </c>
      <c r="I69" s="328">
        <v>257.60000000000002</v>
      </c>
      <c r="J69" s="328">
        <v>248.71181379503699</v>
      </c>
      <c r="K69" s="328">
        <v>257.60000000000002</v>
      </c>
      <c r="L69" s="328">
        <v>248.71181379503699</v>
      </c>
      <c r="M69" s="329">
        <f t="shared" si="3"/>
        <v>772.80000000000007</v>
      </c>
      <c r="N69" s="329">
        <f t="shared" si="3"/>
        <v>746.13544138511099</v>
      </c>
      <c r="O69" s="381"/>
      <c r="P69" s="381"/>
      <c r="Q69" s="381"/>
    </row>
    <row r="70" spans="1:17" s="331" customFormat="1" x14ac:dyDescent="0.25">
      <c r="A70" s="325" t="s">
        <v>875</v>
      </c>
      <c r="B70" s="326" t="s">
        <v>1049</v>
      </c>
      <c r="C70" s="327" t="s">
        <v>766</v>
      </c>
      <c r="D70" s="328">
        <f t="shared" ref="D70:K70" si="17">D71+D72</f>
        <v>38</v>
      </c>
      <c r="E70" s="328">
        <f t="shared" si="17"/>
        <v>37.56279636</v>
      </c>
      <c r="F70" s="328">
        <v>83.48</v>
      </c>
      <c r="G70" s="329">
        <v>71.459760000000003</v>
      </c>
      <c r="H70" s="329">
        <f t="shared" si="17"/>
        <v>54.6449</v>
      </c>
      <c r="I70" s="328">
        <f t="shared" si="17"/>
        <v>71.459999999999994</v>
      </c>
      <c r="J70" s="329">
        <f t="shared" ref="J70" si="18">J71+J72</f>
        <v>54.6449</v>
      </c>
      <c r="K70" s="328">
        <f t="shared" si="17"/>
        <v>71.459760000000003</v>
      </c>
      <c r="L70" s="329">
        <f t="shared" ref="L70" si="19">L71+L72</f>
        <v>54.6449</v>
      </c>
      <c r="M70" s="329">
        <f t="shared" si="3"/>
        <v>214.37952000000001</v>
      </c>
      <c r="N70" s="329">
        <f t="shared" si="3"/>
        <v>163.93469999999999</v>
      </c>
      <c r="O70" s="382">
        <f>H70</f>
        <v>54.6449</v>
      </c>
      <c r="P70" s="382">
        <f>I70</f>
        <v>71.459999999999994</v>
      </c>
      <c r="Q70" s="382">
        <f>J70</f>
        <v>54.6449</v>
      </c>
    </row>
    <row r="71" spans="1:17" s="290" customFormat="1" x14ac:dyDescent="0.25">
      <c r="A71" s="319" t="s">
        <v>116</v>
      </c>
      <c r="B71" s="294" t="s">
        <v>814</v>
      </c>
      <c r="C71" s="320" t="s">
        <v>766</v>
      </c>
      <c r="D71" s="314">
        <v>37.39</v>
      </c>
      <c r="E71" s="314">
        <v>37.026691</v>
      </c>
      <c r="F71" s="314">
        <v>82.92</v>
      </c>
      <c r="G71" s="314">
        <v>70.959760000000003</v>
      </c>
      <c r="H71" s="314">
        <v>54.108800000000002</v>
      </c>
      <c r="I71" s="314">
        <v>70.959999999999994</v>
      </c>
      <c r="J71" s="314">
        <v>54.108800000000002</v>
      </c>
      <c r="K71" s="314">
        <v>70.959760000000003</v>
      </c>
      <c r="L71" s="314">
        <v>54.108800000000002</v>
      </c>
      <c r="M71" s="329">
        <f t="shared" si="3"/>
        <v>212.87952000000001</v>
      </c>
      <c r="N71" s="329">
        <f t="shared" si="3"/>
        <v>162.32640000000001</v>
      </c>
      <c r="O71" s="302"/>
      <c r="P71" s="302"/>
      <c r="Q71" s="302"/>
    </row>
    <row r="72" spans="1:17" s="290" customFormat="1" x14ac:dyDescent="0.25">
      <c r="A72" s="319" t="s">
        <v>811</v>
      </c>
      <c r="B72" s="294" t="s">
        <v>67</v>
      </c>
      <c r="C72" s="320" t="s">
        <v>766</v>
      </c>
      <c r="D72" s="314">
        <v>0.61</v>
      </c>
      <c r="E72" s="314">
        <v>0.53610535999999998</v>
      </c>
      <c r="F72" s="314">
        <v>0.56000000000000005</v>
      </c>
      <c r="G72" s="314">
        <v>0.5</v>
      </c>
      <c r="H72" s="314">
        <v>0.53610000000000002</v>
      </c>
      <c r="I72" s="314">
        <v>0.5</v>
      </c>
      <c r="J72" s="314">
        <v>0.53610000000000002</v>
      </c>
      <c r="K72" s="314">
        <v>0.5</v>
      </c>
      <c r="L72" s="314">
        <v>0.53610000000000002</v>
      </c>
      <c r="M72" s="329">
        <f t="shared" si="3"/>
        <v>1.5</v>
      </c>
      <c r="N72" s="329">
        <f t="shared" si="3"/>
        <v>1.6083000000000001</v>
      </c>
      <c r="O72" s="302"/>
      <c r="P72" s="302"/>
      <c r="Q72" s="302"/>
    </row>
    <row r="73" spans="1:17" s="331" customFormat="1" x14ac:dyDescent="0.25">
      <c r="A73" s="325" t="s">
        <v>876</v>
      </c>
      <c r="B73" s="326" t="s">
        <v>1050</v>
      </c>
      <c r="C73" s="327" t="s">
        <v>766</v>
      </c>
      <c r="D73" s="328">
        <f>D74+D75+D76</f>
        <v>70.549999999999983</v>
      </c>
      <c r="E73" s="328">
        <f>E74+E75+E76</f>
        <v>80.868261399999994</v>
      </c>
      <c r="F73" s="328">
        <v>84.1</v>
      </c>
      <c r="G73" s="328">
        <v>75.203903045000004</v>
      </c>
      <c r="H73" s="328">
        <f t="shared" ref="G73:H73" si="20">H74+H75+H76</f>
        <v>74.426830844692304</v>
      </c>
      <c r="I73" s="328">
        <f>I74+I75+I76</f>
        <v>76.070818628950576</v>
      </c>
      <c r="J73" s="328">
        <f t="shared" ref="J73" si="21">J74+J75+J76</f>
        <v>75.316963924997921</v>
      </c>
      <c r="K73" s="328">
        <f>K74+K75+K76</f>
        <v>125.15895778560001</v>
      </c>
      <c r="L73" s="328">
        <f t="shared" ref="L73" si="22">L74+L75+L76</f>
        <v>76.236344643568501</v>
      </c>
      <c r="M73" s="329">
        <f t="shared" si="3"/>
        <v>276.4336794595506</v>
      </c>
      <c r="N73" s="329">
        <f t="shared" si="3"/>
        <v>225.98013941325871</v>
      </c>
      <c r="O73" s="330">
        <f>H73*1.2</f>
        <v>89.312197013630765</v>
      </c>
      <c r="P73" s="330">
        <f>I73*1.2</f>
        <v>91.284982354740691</v>
      </c>
      <c r="Q73" s="330">
        <f>J73*1.2</f>
        <v>90.3803567099975</v>
      </c>
    </row>
    <row r="74" spans="1:17" s="290" customFormat="1" x14ac:dyDescent="0.25">
      <c r="A74" s="319" t="s">
        <v>877</v>
      </c>
      <c r="B74" s="294" t="s">
        <v>528</v>
      </c>
      <c r="C74" s="320" t="s">
        <v>766</v>
      </c>
      <c r="D74" s="314">
        <v>7.18</v>
      </c>
      <c r="E74" s="314">
        <f>19.95696246</f>
        <v>19.95696246</v>
      </c>
      <c r="F74" s="314">
        <v>24.39</v>
      </c>
      <c r="G74" s="314">
        <v>21.573903044999998</v>
      </c>
      <c r="H74" s="314">
        <f>19.9761343016182+2.04600738193482</f>
        <v>22.02214168355302</v>
      </c>
      <c r="I74" s="314">
        <f>G74*1.039524</f>
        <v>22.426589988950575</v>
      </c>
      <c r="J74" s="314">
        <f>H74*1.039524</f>
        <v>22.892544811453767</v>
      </c>
      <c r="K74" s="314">
        <v>70.959760000000003</v>
      </c>
      <c r="L74" s="314">
        <f t="shared" ref="L74" si="23">J74*1.039254</f>
        <v>23.791168765482571</v>
      </c>
      <c r="M74" s="329">
        <f t="shared" si="3"/>
        <v>114.96025303395056</v>
      </c>
      <c r="N74" s="329">
        <f t="shared" si="3"/>
        <v>68.705855260489358</v>
      </c>
      <c r="O74" s="265"/>
      <c r="P74" s="265"/>
      <c r="Q74" s="265"/>
    </row>
    <row r="75" spans="1:17" s="290" customFormat="1" ht="15.75" customHeight="1" x14ac:dyDescent="0.25">
      <c r="A75" s="319" t="s">
        <v>878</v>
      </c>
      <c r="B75" s="294" t="s">
        <v>529</v>
      </c>
      <c r="C75" s="320" t="s">
        <v>766</v>
      </c>
      <c r="D75" s="314">
        <v>62.55</v>
      </c>
      <c r="E75" s="314">
        <v>60.129298939999998</v>
      </c>
      <c r="F75" s="314">
        <v>59.71</v>
      </c>
      <c r="G75" s="314">
        <v>53.27</v>
      </c>
      <c r="H75" s="314">
        <v>51.905500000000004</v>
      </c>
      <c r="I75" s="314">
        <v>53.27</v>
      </c>
      <c r="J75" s="314">
        <v>51.905500000000004</v>
      </c>
      <c r="K75" s="314">
        <v>53.81</v>
      </c>
      <c r="L75" s="314">
        <v>51.905500000000004</v>
      </c>
      <c r="M75" s="329">
        <f t="shared" si="3"/>
        <v>160.35000000000002</v>
      </c>
      <c r="N75" s="329">
        <f t="shared" si="3"/>
        <v>155.7165</v>
      </c>
      <c r="O75" s="302"/>
      <c r="P75" s="302"/>
      <c r="Q75" s="302"/>
    </row>
    <row r="76" spans="1:17" s="290" customFormat="1" x14ac:dyDescent="0.25">
      <c r="A76" s="319" t="s">
        <v>879</v>
      </c>
      <c r="B76" s="294" t="s">
        <v>530</v>
      </c>
      <c r="C76" s="320" t="s">
        <v>766</v>
      </c>
      <c r="D76" s="342">
        <v>0.82</v>
      </c>
      <c r="E76" s="342">
        <f>0.35+0.432</f>
        <v>0.78200000000000003</v>
      </c>
      <c r="F76" s="342">
        <v>0</v>
      </c>
      <c r="G76" s="342">
        <v>0.36</v>
      </c>
      <c r="H76" s="342">
        <v>0.49918916113929002</v>
      </c>
      <c r="I76" s="314">
        <f>G76*1.039524</f>
        <v>0.37422863999999995</v>
      </c>
      <c r="J76" s="314">
        <f>H76*1.039524</f>
        <v>0.51891911354415932</v>
      </c>
      <c r="K76" s="342">
        <f>I76*1.04</f>
        <v>0.38919778559999996</v>
      </c>
      <c r="L76" s="342">
        <f>J76*1.04</f>
        <v>0.53967587808592565</v>
      </c>
      <c r="M76" s="329">
        <f t="shared" si="3"/>
        <v>1.1234264255999999</v>
      </c>
      <c r="N76" s="329">
        <f t="shared" si="3"/>
        <v>1.557784152769375</v>
      </c>
      <c r="O76" s="265"/>
      <c r="P76" s="265"/>
      <c r="Q76" s="265"/>
    </row>
    <row r="77" spans="1:17" s="331" customFormat="1" x14ac:dyDescent="0.25">
      <c r="A77" s="325" t="s">
        <v>880</v>
      </c>
      <c r="B77" s="333" t="s">
        <v>885</v>
      </c>
      <c r="C77" s="327" t="s">
        <v>766</v>
      </c>
      <c r="D77" s="328">
        <f>D78+D79+D80</f>
        <v>0</v>
      </c>
      <c r="E77" s="328">
        <f>E78+E79+E80</f>
        <v>0</v>
      </c>
      <c r="F77" s="328">
        <v>0</v>
      </c>
      <c r="G77" s="329">
        <v>0</v>
      </c>
      <c r="H77" s="329">
        <v>0</v>
      </c>
      <c r="I77" s="328">
        <f>I78+I79+I80</f>
        <v>0</v>
      </c>
      <c r="J77" s="329">
        <v>0</v>
      </c>
      <c r="K77" s="328">
        <f>K78+K79+K80</f>
        <v>0</v>
      </c>
      <c r="L77" s="329">
        <v>0</v>
      </c>
      <c r="M77" s="329">
        <f t="shared" si="3"/>
        <v>0</v>
      </c>
      <c r="N77" s="329">
        <f t="shared" si="3"/>
        <v>0</v>
      </c>
      <c r="O77" s="382">
        <f>H77</f>
        <v>0</v>
      </c>
      <c r="P77" s="382">
        <f>I77</f>
        <v>0</v>
      </c>
      <c r="Q77" s="382">
        <f>J77</f>
        <v>0</v>
      </c>
    </row>
    <row r="78" spans="1:17" s="290" customFormat="1" x14ac:dyDescent="0.25">
      <c r="A78" s="319" t="s">
        <v>881</v>
      </c>
      <c r="B78" s="294" t="s">
        <v>68</v>
      </c>
      <c r="C78" s="320" t="s">
        <v>766</v>
      </c>
      <c r="D78" s="314">
        <v>0</v>
      </c>
      <c r="E78" s="314">
        <v>0</v>
      </c>
      <c r="F78" s="314">
        <v>0</v>
      </c>
      <c r="G78" s="314">
        <v>0</v>
      </c>
      <c r="H78" s="314">
        <v>0</v>
      </c>
      <c r="I78" s="314">
        <v>0</v>
      </c>
      <c r="J78" s="314">
        <v>0</v>
      </c>
      <c r="K78" s="314">
        <v>0</v>
      </c>
      <c r="L78" s="314">
        <v>0</v>
      </c>
      <c r="M78" s="329">
        <f t="shared" si="3"/>
        <v>0</v>
      </c>
      <c r="N78" s="329">
        <f t="shared" si="3"/>
        <v>0</v>
      </c>
    </row>
    <row r="79" spans="1:17" s="290" customFormat="1" x14ac:dyDescent="0.25">
      <c r="A79" s="319" t="s">
        <v>882</v>
      </c>
      <c r="B79" s="294" t="s">
        <v>69</v>
      </c>
      <c r="C79" s="320" t="s">
        <v>766</v>
      </c>
      <c r="D79" s="314">
        <v>0</v>
      </c>
      <c r="E79" s="314">
        <v>0</v>
      </c>
      <c r="F79" s="314">
        <v>0</v>
      </c>
      <c r="G79" s="314">
        <v>0</v>
      </c>
      <c r="H79" s="314">
        <v>0</v>
      </c>
      <c r="I79" s="314">
        <v>0</v>
      </c>
      <c r="J79" s="314">
        <v>0</v>
      </c>
      <c r="K79" s="314">
        <v>0</v>
      </c>
      <c r="L79" s="314">
        <v>0</v>
      </c>
      <c r="M79" s="329">
        <f t="shared" si="3"/>
        <v>0</v>
      </c>
      <c r="N79" s="329">
        <f t="shared" si="3"/>
        <v>0</v>
      </c>
    </row>
    <row r="80" spans="1:17" s="290" customFormat="1" x14ac:dyDescent="0.25">
      <c r="A80" s="319" t="s">
        <v>883</v>
      </c>
      <c r="B80" s="294" t="s">
        <v>9</v>
      </c>
      <c r="C80" s="320" t="s">
        <v>766</v>
      </c>
      <c r="D80" s="342">
        <v>0</v>
      </c>
      <c r="E80" s="342">
        <v>0</v>
      </c>
      <c r="F80" s="342">
        <v>0</v>
      </c>
      <c r="G80" s="342">
        <v>0</v>
      </c>
      <c r="H80" s="342">
        <v>0</v>
      </c>
      <c r="I80" s="342">
        <v>0</v>
      </c>
      <c r="J80" s="342">
        <v>0</v>
      </c>
      <c r="K80" s="342">
        <v>0</v>
      </c>
      <c r="L80" s="342">
        <v>0</v>
      </c>
      <c r="M80" s="329">
        <f t="shared" si="3"/>
        <v>0</v>
      </c>
      <c r="N80" s="329">
        <f t="shared" si="3"/>
        <v>0</v>
      </c>
    </row>
    <row r="81" spans="1:14" s="331" customFormat="1" x14ac:dyDescent="0.2">
      <c r="A81" s="325" t="s">
        <v>26</v>
      </c>
      <c r="B81" s="332" t="s">
        <v>1101</v>
      </c>
      <c r="C81" s="327" t="s">
        <v>766</v>
      </c>
      <c r="D81" s="328">
        <f t="shared" ref="D81:K81" si="24">D23-D38</f>
        <v>206.33999999999992</v>
      </c>
      <c r="E81" s="328">
        <f t="shared" si="24"/>
        <v>6.2792244900001606</v>
      </c>
      <c r="F81" s="328">
        <f t="shared" si="24"/>
        <v>-42.199999999999818</v>
      </c>
      <c r="G81" s="328">
        <v>101.96878326299998</v>
      </c>
      <c r="H81" s="328">
        <f>H23-H38</f>
        <v>-6.6172000000021853</v>
      </c>
      <c r="I81" s="328">
        <f t="shared" si="24"/>
        <v>117.36703608692733</v>
      </c>
      <c r="J81" s="328">
        <f t="shared" ref="J81" si="25">J23-J38</f>
        <v>143.50504139363284</v>
      </c>
      <c r="K81" s="328">
        <f t="shared" si="24"/>
        <v>85.480996610758893</v>
      </c>
      <c r="L81" s="328">
        <f t="shared" ref="L81" si="26">L23-L38</f>
        <v>159.78620233457218</v>
      </c>
      <c r="M81" s="329">
        <f>K81+I81+G81</f>
        <v>304.8168159606862</v>
      </c>
      <c r="N81" s="329">
        <f>L81+J81+H81</f>
        <v>296.67404372820283</v>
      </c>
    </row>
    <row r="82" spans="1:14" s="290" customFormat="1" x14ac:dyDescent="0.25">
      <c r="A82" s="319" t="s">
        <v>47</v>
      </c>
      <c r="B82" s="292" t="s">
        <v>1045</v>
      </c>
      <c r="C82" s="320" t="s">
        <v>766</v>
      </c>
      <c r="D82" s="314">
        <v>0</v>
      </c>
      <c r="E82" s="314">
        <v>0</v>
      </c>
      <c r="F82" s="314">
        <f>F83+F84+F85+F87</f>
        <v>-46.5</v>
      </c>
      <c r="G82" s="314">
        <v>102.35697902107998</v>
      </c>
      <c r="H82" s="314">
        <f>H83+H84+H85+H87</f>
        <v>-6.6172000000021853</v>
      </c>
      <c r="I82" s="314">
        <v>0</v>
      </c>
      <c r="J82" s="314">
        <f>J83+J84+J85+J87</f>
        <v>143.50504139363284</v>
      </c>
      <c r="K82" s="314">
        <v>0</v>
      </c>
      <c r="L82" s="314">
        <f>L83+L84+L85+L87</f>
        <v>159.78620233457218</v>
      </c>
      <c r="M82" s="314">
        <v>0</v>
      </c>
      <c r="N82" s="314">
        <v>0</v>
      </c>
    </row>
    <row r="83" spans="1:14" s="290" customFormat="1" ht="31.5" x14ac:dyDescent="0.25">
      <c r="A83" s="319" t="s">
        <v>850</v>
      </c>
      <c r="B83" s="141" t="s">
        <v>919</v>
      </c>
      <c r="C83" s="320" t="s">
        <v>766</v>
      </c>
      <c r="D83" s="314">
        <v>0</v>
      </c>
      <c r="E83" s="314">
        <v>0</v>
      </c>
      <c r="F83" s="314">
        <v>0</v>
      </c>
      <c r="G83" s="314">
        <v>0</v>
      </c>
      <c r="H83" s="314">
        <v>0</v>
      </c>
      <c r="I83" s="314">
        <v>0</v>
      </c>
      <c r="J83" s="314">
        <v>0</v>
      </c>
      <c r="K83" s="314">
        <v>0</v>
      </c>
      <c r="L83" s="314">
        <v>0</v>
      </c>
      <c r="M83" s="314">
        <v>0</v>
      </c>
      <c r="N83" s="314">
        <v>0</v>
      </c>
    </row>
    <row r="84" spans="1:14" s="290" customFormat="1" ht="31.5" x14ac:dyDescent="0.25">
      <c r="A84" s="319" t="s">
        <v>851</v>
      </c>
      <c r="B84" s="141" t="s">
        <v>920</v>
      </c>
      <c r="C84" s="320" t="s">
        <v>766</v>
      </c>
      <c r="D84" s="314">
        <v>0</v>
      </c>
      <c r="E84" s="314">
        <v>0</v>
      </c>
      <c r="F84" s="314">
        <v>0</v>
      </c>
      <c r="G84" s="314">
        <v>0</v>
      </c>
      <c r="H84" s="314">
        <v>0</v>
      </c>
      <c r="I84" s="314">
        <v>0</v>
      </c>
      <c r="J84" s="314">
        <v>0</v>
      </c>
      <c r="K84" s="314">
        <v>0</v>
      </c>
      <c r="L84" s="314">
        <v>0</v>
      </c>
      <c r="M84" s="314">
        <v>0</v>
      </c>
      <c r="N84" s="314">
        <v>0</v>
      </c>
    </row>
    <row r="85" spans="1:14" s="290" customFormat="1" ht="31.5" x14ac:dyDescent="0.25">
      <c r="A85" s="319" t="s">
        <v>852</v>
      </c>
      <c r="B85" s="141" t="s">
        <v>905</v>
      </c>
      <c r="C85" s="320" t="s">
        <v>766</v>
      </c>
      <c r="D85" s="314">
        <v>0</v>
      </c>
      <c r="E85" s="314">
        <v>0</v>
      </c>
      <c r="F85" s="314">
        <v>0</v>
      </c>
      <c r="G85" s="314">
        <v>0</v>
      </c>
      <c r="H85" s="314">
        <v>0</v>
      </c>
      <c r="I85" s="314">
        <v>0</v>
      </c>
      <c r="J85" s="314">
        <v>0</v>
      </c>
      <c r="K85" s="314">
        <v>0</v>
      </c>
      <c r="L85" s="314">
        <v>0</v>
      </c>
      <c r="M85" s="314">
        <v>0</v>
      </c>
      <c r="N85" s="314">
        <v>0</v>
      </c>
    </row>
    <row r="86" spans="1:14" s="290" customFormat="1" x14ac:dyDescent="0.25">
      <c r="A86" s="319" t="s">
        <v>48</v>
      </c>
      <c r="B86" s="292" t="s">
        <v>1084</v>
      </c>
      <c r="C86" s="320" t="s">
        <v>766</v>
      </c>
      <c r="D86" s="314">
        <v>0</v>
      </c>
      <c r="E86" s="314">
        <v>0</v>
      </c>
      <c r="F86" s="314">
        <v>0</v>
      </c>
      <c r="G86" s="314">
        <v>0</v>
      </c>
      <c r="H86" s="314">
        <v>0</v>
      </c>
      <c r="I86" s="314">
        <v>0</v>
      </c>
      <c r="J86" s="314">
        <v>0</v>
      </c>
      <c r="K86" s="314">
        <v>0</v>
      </c>
      <c r="L86" s="314">
        <v>0</v>
      </c>
      <c r="M86" s="314">
        <v>0</v>
      </c>
      <c r="N86" s="314">
        <v>0</v>
      </c>
    </row>
    <row r="87" spans="1:14" s="290" customFormat="1" x14ac:dyDescent="0.25">
      <c r="A87" s="319" t="s">
        <v>767</v>
      </c>
      <c r="B87" s="292" t="s">
        <v>965</v>
      </c>
      <c r="C87" s="320" t="s">
        <v>766</v>
      </c>
      <c r="D87" s="314">
        <f>D81-D95-D89</f>
        <v>201.60999999999993</v>
      </c>
      <c r="E87" s="314">
        <f>E29-E44</f>
        <v>2.0617331500000091</v>
      </c>
      <c r="F87" s="314">
        <v>-46.5</v>
      </c>
      <c r="G87" s="314">
        <v>102.35697902107998</v>
      </c>
      <c r="H87" s="314">
        <f>H81-H95</f>
        <v>-6.6172000000021853</v>
      </c>
      <c r="I87" s="314">
        <f t="shared" ref="G87:L87" si="27">I81-I95</f>
        <v>108.00120759745533</v>
      </c>
      <c r="J87" s="314">
        <f t="shared" si="27"/>
        <v>143.50504139363284</v>
      </c>
      <c r="K87" s="314">
        <f t="shared" si="27"/>
        <v>75.744993116068997</v>
      </c>
      <c r="L87" s="314">
        <f t="shared" si="27"/>
        <v>159.78620233457218</v>
      </c>
      <c r="M87" s="329">
        <f>K87+I87+G87</f>
        <v>286.10317973460428</v>
      </c>
      <c r="N87" s="329">
        <f>L87+J87+H87</f>
        <v>296.67404372820283</v>
      </c>
    </row>
    <row r="88" spans="1:14" s="290" customFormat="1" x14ac:dyDescent="0.25">
      <c r="A88" s="319" t="s">
        <v>768</v>
      </c>
      <c r="B88" s="292" t="s">
        <v>1085</v>
      </c>
      <c r="C88" s="320" t="s">
        <v>766</v>
      </c>
      <c r="D88" s="314">
        <v>0</v>
      </c>
      <c r="E88" s="314">
        <v>0</v>
      </c>
      <c r="F88" s="314">
        <v>0</v>
      </c>
      <c r="G88" s="314">
        <v>0</v>
      </c>
      <c r="H88" s="314">
        <v>0</v>
      </c>
      <c r="I88" s="314">
        <v>0</v>
      </c>
      <c r="J88" s="314">
        <v>0</v>
      </c>
      <c r="K88" s="314">
        <v>0</v>
      </c>
      <c r="L88" s="314">
        <v>0</v>
      </c>
      <c r="M88" s="314">
        <v>0</v>
      </c>
      <c r="N88" s="314">
        <v>0</v>
      </c>
    </row>
    <row r="89" spans="1:14" s="290" customFormat="1" x14ac:dyDescent="0.25">
      <c r="A89" s="319" t="s">
        <v>769</v>
      </c>
      <c r="B89" s="292" t="s">
        <v>966</v>
      </c>
      <c r="C89" s="320" t="s">
        <v>766</v>
      </c>
      <c r="D89" s="314">
        <v>0.7</v>
      </c>
      <c r="E89" s="314">
        <f>E31-E46</f>
        <v>-0.13370718000000004</v>
      </c>
      <c r="F89" s="314">
        <v>-0.17999999999999994</v>
      </c>
      <c r="G89" s="314">
        <v>0</v>
      </c>
      <c r="H89" s="314">
        <v>0</v>
      </c>
      <c r="I89" s="314">
        <v>0</v>
      </c>
      <c r="J89" s="314">
        <v>0</v>
      </c>
      <c r="K89" s="314">
        <v>0</v>
      </c>
      <c r="L89" s="314">
        <v>0</v>
      </c>
      <c r="M89" s="314">
        <v>0</v>
      </c>
      <c r="N89" s="314">
        <v>0</v>
      </c>
    </row>
    <row r="90" spans="1:14" s="290" customFormat="1" x14ac:dyDescent="0.25">
      <c r="A90" s="319" t="s">
        <v>770</v>
      </c>
      <c r="B90" s="292" t="s">
        <v>967</v>
      </c>
      <c r="C90" s="320" t="s">
        <v>766</v>
      </c>
      <c r="D90" s="314">
        <v>0</v>
      </c>
      <c r="E90" s="314">
        <v>0</v>
      </c>
      <c r="F90" s="314">
        <v>0</v>
      </c>
      <c r="G90" s="314">
        <v>0</v>
      </c>
      <c r="H90" s="314">
        <v>0</v>
      </c>
      <c r="I90" s="314">
        <v>0</v>
      </c>
      <c r="J90" s="314">
        <v>0</v>
      </c>
      <c r="K90" s="314">
        <v>0</v>
      </c>
      <c r="L90" s="314">
        <v>0</v>
      </c>
      <c r="M90" s="314">
        <v>0</v>
      </c>
      <c r="N90" s="314">
        <v>0</v>
      </c>
    </row>
    <row r="91" spans="1:14" s="290" customFormat="1" x14ac:dyDescent="0.25">
      <c r="A91" s="319" t="s">
        <v>771</v>
      </c>
      <c r="B91" s="292" t="s">
        <v>1092</v>
      </c>
      <c r="C91" s="320" t="s">
        <v>766</v>
      </c>
      <c r="D91" s="314">
        <v>0</v>
      </c>
      <c r="E91" s="314">
        <v>0</v>
      </c>
      <c r="F91" s="314">
        <v>0</v>
      </c>
      <c r="G91" s="314">
        <v>0</v>
      </c>
      <c r="H91" s="314">
        <v>0</v>
      </c>
      <c r="I91" s="314">
        <v>0</v>
      </c>
      <c r="J91" s="314">
        <v>0</v>
      </c>
      <c r="K91" s="314">
        <v>0</v>
      </c>
      <c r="L91" s="314">
        <v>0</v>
      </c>
      <c r="M91" s="314">
        <v>0</v>
      </c>
      <c r="N91" s="314">
        <v>0</v>
      </c>
    </row>
    <row r="92" spans="1:14" s="290" customFormat="1" ht="31.5" x14ac:dyDescent="0.25">
      <c r="A92" s="319" t="s">
        <v>772</v>
      </c>
      <c r="B92" s="293" t="s">
        <v>836</v>
      </c>
      <c r="C92" s="320" t="s">
        <v>766</v>
      </c>
      <c r="D92" s="314">
        <v>0</v>
      </c>
      <c r="E92" s="314">
        <v>0</v>
      </c>
      <c r="F92" s="314">
        <v>0</v>
      </c>
      <c r="G92" s="314">
        <v>0</v>
      </c>
      <c r="H92" s="314">
        <v>0</v>
      </c>
      <c r="I92" s="314">
        <v>0</v>
      </c>
      <c r="J92" s="314">
        <v>0</v>
      </c>
      <c r="K92" s="314">
        <v>0</v>
      </c>
      <c r="L92" s="314">
        <v>0</v>
      </c>
      <c r="M92" s="314">
        <v>0</v>
      </c>
      <c r="N92" s="314">
        <v>0</v>
      </c>
    </row>
    <row r="93" spans="1:14" s="290" customFormat="1" x14ac:dyDescent="0.25">
      <c r="A93" s="319" t="s">
        <v>1010</v>
      </c>
      <c r="B93" s="141" t="s">
        <v>655</v>
      </c>
      <c r="C93" s="320" t="s">
        <v>766</v>
      </c>
      <c r="D93" s="314">
        <v>0</v>
      </c>
      <c r="E93" s="314">
        <v>0</v>
      </c>
      <c r="F93" s="314">
        <v>0</v>
      </c>
      <c r="G93" s="314">
        <v>0</v>
      </c>
      <c r="H93" s="314">
        <v>0</v>
      </c>
      <c r="I93" s="314">
        <v>0</v>
      </c>
      <c r="J93" s="314">
        <v>0</v>
      </c>
      <c r="K93" s="314">
        <v>0</v>
      </c>
      <c r="L93" s="314">
        <v>0</v>
      </c>
      <c r="M93" s="314">
        <v>0</v>
      </c>
      <c r="N93" s="314">
        <v>0</v>
      </c>
    </row>
    <row r="94" spans="1:14" s="290" customFormat="1" x14ac:dyDescent="0.25">
      <c r="A94" s="319" t="s">
        <v>1011</v>
      </c>
      <c r="B94" s="294" t="s">
        <v>643</v>
      </c>
      <c r="C94" s="320" t="s">
        <v>766</v>
      </c>
      <c r="D94" s="314">
        <v>0</v>
      </c>
      <c r="E94" s="314">
        <v>0</v>
      </c>
      <c r="F94" s="314">
        <v>0</v>
      </c>
      <c r="G94" s="314">
        <v>0</v>
      </c>
      <c r="H94" s="314">
        <v>0</v>
      </c>
      <c r="I94" s="314">
        <v>0</v>
      </c>
      <c r="J94" s="314">
        <v>0</v>
      </c>
      <c r="K94" s="314">
        <v>0</v>
      </c>
      <c r="L94" s="314">
        <v>0</v>
      </c>
      <c r="M94" s="314">
        <v>0</v>
      </c>
      <c r="N94" s="314">
        <v>0</v>
      </c>
    </row>
    <row r="95" spans="1:14" s="290" customFormat="1" x14ac:dyDescent="0.25">
      <c r="A95" s="319" t="s">
        <v>773</v>
      </c>
      <c r="B95" s="292" t="s">
        <v>968</v>
      </c>
      <c r="C95" s="320" t="s">
        <v>766</v>
      </c>
      <c r="D95" s="314">
        <f>D37-D52</f>
        <v>4.0299999999999994</v>
      </c>
      <c r="E95" s="314">
        <f t="shared" ref="E95" si="28">E37-E52</f>
        <v>4.3530781099999993</v>
      </c>
      <c r="F95" s="314">
        <v>4.4800000000000004</v>
      </c>
      <c r="G95" s="314">
        <v>-0.38819575808000018</v>
      </c>
      <c r="H95" s="314">
        <f t="shared" ref="H95" si="29">H37-H52</f>
        <v>0</v>
      </c>
      <c r="I95" s="314">
        <f>I37-I52</f>
        <v>9.3658284894719994</v>
      </c>
      <c r="J95" s="314">
        <f t="shared" ref="J95" si="30">J37-J52</f>
        <v>0</v>
      </c>
      <c r="K95" s="314">
        <f>K37-K52</f>
        <v>9.7360034946898892</v>
      </c>
      <c r="L95" s="314">
        <f t="shared" ref="L95" si="31">L37-L52</f>
        <v>0</v>
      </c>
      <c r="M95" s="329">
        <f>K95+I95+G95</f>
        <v>18.713636226081888</v>
      </c>
      <c r="N95" s="329">
        <f>L95+J95+H95</f>
        <v>0</v>
      </c>
    </row>
    <row r="96" spans="1:14" s="331" customFormat="1" x14ac:dyDescent="0.2">
      <c r="A96" s="325" t="s">
        <v>27</v>
      </c>
      <c r="B96" s="332" t="s">
        <v>1102</v>
      </c>
      <c r="C96" s="327" t="s">
        <v>766</v>
      </c>
      <c r="D96" s="328">
        <f t="shared" ref="D96:H96" si="32">D97-D103</f>
        <v>2.0599999999999987</v>
      </c>
      <c r="E96" s="328">
        <f t="shared" si="32"/>
        <v>-6.0837948399999995</v>
      </c>
      <c r="F96" s="328">
        <f t="shared" si="32"/>
        <v>-90.26</v>
      </c>
      <c r="G96" s="328">
        <v>-69.06</v>
      </c>
      <c r="H96" s="328">
        <f t="shared" si="32"/>
        <v>-65.497589161139302</v>
      </c>
      <c r="I96" s="328">
        <f t="shared" ref="I96:J96" si="33">I97-I103</f>
        <v>-69.06</v>
      </c>
      <c r="J96" s="328">
        <f t="shared" si="33"/>
        <v>-65.497589161139302</v>
      </c>
      <c r="K96" s="328">
        <f>K97-K103</f>
        <v>-69.06</v>
      </c>
      <c r="L96" s="328">
        <f t="shared" ref="L96" si="34">L97-L103</f>
        <v>-65.497589161139302</v>
      </c>
      <c r="M96" s="328">
        <f>M97-M103</f>
        <v>-207.18</v>
      </c>
      <c r="N96" s="328">
        <f>N97-N103</f>
        <v>-196.49276748341791</v>
      </c>
    </row>
    <row r="97" spans="1:14" s="290" customFormat="1" x14ac:dyDescent="0.25">
      <c r="A97" s="319" t="s">
        <v>54</v>
      </c>
      <c r="B97" s="293" t="s">
        <v>1051</v>
      </c>
      <c r="C97" s="320" t="s">
        <v>766</v>
      </c>
      <c r="D97" s="314">
        <f>D98+D99+D100+D102</f>
        <v>16.5</v>
      </c>
      <c r="E97" s="314">
        <f>E98+E99+E100+E102</f>
        <v>16.702219490000001</v>
      </c>
      <c r="F97" s="314">
        <f>F98+F99+F100+F102</f>
        <v>24.61</v>
      </c>
      <c r="G97" s="314">
        <v>0</v>
      </c>
      <c r="H97" s="314">
        <f>H98+H99+H100+H102</f>
        <v>0</v>
      </c>
      <c r="I97" s="314">
        <f>I98+I99+I100+I102</f>
        <v>0</v>
      </c>
      <c r="J97" s="314">
        <f>J98+J99+J100+J102</f>
        <v>0</v>
      </c>
      <c r="K97" s="314">
        <v>0</v>
      </c>
      <c r="L97" s="314">
        <f>L98+L99+L100+L102</f>
        <v>0</v>
      </c>
      <c r="M97" s="314">
        <f>M98+M99+M100+M102</f>
        <v>0</v>
      </c>
      <c r="N97" s="314">
        <f>N98+N99+N100+N102</f>
        <v>0</v>
      </c>
    </row>
    <row r="98" spans="1:14" s="290" customFormat="1" x14ac:dyDescent="0.25">
      <c r="A98" s="319" t="s">
        <v>55</v>
      </c>
      <c r="B98" s="141" t="s">
        <v>959</v>
      </c>
      <c r="C98" s="320" t="s">
        <v>766</v>
      </c>
      <c r="D98" s="314">
        <v>0</v>
      </c>
      <c r="E98" s="314">
        <v>0</v>
      </c>
      <c r="F98" s="314">
        <v>0</v>
      </c>
      <c r="G98" s="314">
        <v>0</v>
      </c>
      <c r="H98" s="314">
        <v>0</v>
      </c>
      <c r="I98" s="314">
        <v>0</v>
      </c>
      <c r="J98" s="314">
        <v>0</v>
      </c>
      <c r="K98" s="314">
        <v>0</v>
      </c>
      <c r="L98" s="314">
        <v>0</v>
      </c>
      <c r="M98" s="314">
        <v>0</v>
      </c>
      <c r="N98" s="314">
        <v>0</v>
      </c>
    </row>
    <row r="99" spans="1:14" s="290" customFormat="1" x14ac:dyDescent="0.25">
      <c r="A99" s="319" t="s">
        <v>56</v>
      </c>
      <c r="B99" s="141" t="s">
        <v>960</v>
      </c>
      <c r="C99" s="320" t="s">
        <v>766</v>
      </c>
      <c r="D99" s="314">
        <v>2.72</v>
      </c>
      <c r="E99" s="314">
        <v>6.7450778700000003</v>
      </c>
      <c r="F99" s="314">
        <v>9.7100000000000009</v>
      </c>
      <c r="G99" s="314">
        <v>0</v>
      </c>
      <c r="H99" s="314">
        <v>0</v>
      </c>
      <c r="I99" s="314">
        <v>0</v>
      </c>
      <c r="J99" s="314">
        <v>0</v>
      </c>
      <c r="K99" s="314">
        <v>0</v>
      </c>
      <c r="L99" s="314">
        <v>0</v>
      </c>
      <c r="M99" s="314">
        <v>0</v>
      </c>
      <c r="N99" s="314">
        <v>0</v>
      </c>
    </row>
    <row r="100" spans="1:14" s="290" customFormat="1" x14ac:dyDescent="0.25">
      <c r="A100" s="319" t="s">
        <v>72</v>
      </c>
      <c r="B100" s="141" t="s">
        <v>1052</v>
      </c>
      <c r="C100" s="320" t="s">
        <v>766</v>
      </c>
      <c r="D100" s="314">
        <v>0</v>
      </c>
      <c r="E100" s="314">
        <v>0</v>
      </c>
      <c r="F100" s="314">
        <v>0</v>
      </c>
      <c r="G100" s="314">
        <v>0</v>
      </c>
      <c r="H100" s="314">
        <v>0</v>
      </c>
      <c r="I100" s="314">
        <v>0</v>
      </c>
      <c r="J100" s="314">
        <v>0</v>
      </c>
      <c r="K100" s="314">
        <v>0</v>
      </c>
      <c r="L100" s="314">
        <v>0</v>
      </c>
      <c r="M100" s="314">
        <v>0</v>
      </c>
      <c r="N100" s="314">
        <v>0</v>
      </c>
    </row>
    <row r="101" spans="1:14" s="290" customFormat="1" x14ac:dyDescent="0.25">
      <c r="A101" s="319" t="s">
        <v>531</v>
      </c>
      <c r="B101" s="296" t="s">
        <v>658</v>
      </c>
      <c r="C101" s="320" t="s">
        <v>766</v>
      </c>
      <c r="D101" s="314">
        <v>0</v>
      </c>
      <c r="E101" s="314">
        <v>0</v>
      </c>
      <c r="F101" s="314">
        <v>0</v>
      </c>
      <c r="G101" s="314">
        <v>0</v>
      </c>
      <c r="H101" s="314">
        <v>0</v>
      </c>
      <c r="I101" s="314">
        <v>0</v>
      </c>
      <c r="J101" s="314">
        <v>0</v>
      </c>
      <c r="K101" s="314">
        <v>0</v>
      </c>
      <c r="L101" s="314">
        <v>0</v>
      </c>
      <c r="M101" s="314">
        <v>0</v>
      </c>
      <c r="N101" s="314">
        <v>0</v>
      </c>
    </row>
    <row r="102" spans="1:14" s="290" customFormat="1" x14ac:dyDescent="0.25">
      <c r="A102" s="319" t="s">
        <v>73</v>
      </c>
      <c r="B102" s="294" t="s">
        <v>961</v>
      </c>
      <c r="C102" s="320" t="s">
        <v>766</v>
      </c>
      <c r="D102" s="314">
        <v>13.78</v>
      </c>
      <c r="E102" s="314">
        <v>9.9571416199999998</v>
      </c>
      <c r="F102" s="314">
        <v>14.9</v>
      </c>
      <c r="G102" s="314">
        <v>0</v>
      </c>
      <c r="H102" s="314">
        <v>0</v>
      </c>
      <c r="I102" s="314">
        <v>0</v>
      </c>
      <c r="J102" s="314">
        <v>0</v>
      </c>
      <c r="K102" s="314">
        <v>0</v>
      </c>
      <c r="L102" s="314">
        <v>0</v>
      </c>
      <c r="M102" s="314">
        <v>0</v>
      </c>
      <c r="N102" s="314">
        <v>0</v>
      </c>
    </row>
    <row r="103" spans="1:14" s="290" customFormat="1" x14ac:dyDescent="0.25">
      <c r="A103" s="319" t="s">
        <v>57</v>
      </c>
      <c r="B103" s="295" t="s">
        <v>1050</v>
      </c>
      <c r="C103" s="320" t="s">
        <v>766</v>
      </c>
      <c r="D103" s="314">
        <f t="shared" ref="D103:K103" si="35">D104+D105+D106+D108</f>
        <v>14.440000000000001</v>
      </c>
      <c r="E103" s="314">
        <f t="shared" si="35"/>
        <v>22.78601433</v>
      </c>
      <c r="F103" s="314">
        <f t="shared" si="35"/>
        <v>114.87</v>
      </c>
      <c r="G103" s="314">
        <v>69.06</v>
      </c>
      <c r="H103" s="314">
        <f t="shared" si="35"/>
        <v>65.497589161139302</v>
      </c>
      <c r="I103" s="314">
        <f t="shared" si="35"/>
        <v>69.06</v>
      </c>
      <c r="J103" s="314">
        <f t="shared" ref="J103" si="36">J104+J105+J106+J108</f>
        <v>65.497589161139302</v>
      </c>
      <c r="K103" s="314">
        <f t="shared" si="35"/>
        <v>69.06</v>
      </c>
      <c r="L103" s="314">
        <f t="shared" ref="L103" si="37">L104+L105+L106+L108</f>
        <v>65.497589161139302</v>
      </c>
      <c r="M103" s="329">
        <f>K103+I103+G103</f>
        <v>207.18</v>
      </c>
      <c r="N103" s="329">
        <f>L103+J103+H103</f>
        <v>196.49276748341791</v>
      </c>
    </row>
    <row r="104" spans="1:14" s="290" customFormat="1" x14ac:dyDescent="0.25">
      <c r="A104" s="319" t="s">
        <v>532</v>
      </c>
      <c r="B104" s="294" t="s">
        <v>962</v>
      </c>
      <c r="C104" s="320" t="s">
        <v>766</v>
      </c>
      <c r="D104" s="314">
        <v>0</v>
      </c>
      <c r="E104" s="314">
        <v>0</v>
      </c>
      <c r="F104" s="314">
        <v>0</v>
      </c>
      <c r="G104" s="314">
        <v>0</v>
      </c>
      <c r="H104" s="314">
        <v>0</v>
      </c>
      <c r="I104" s="314">
        <v>0</v>
      </c>
      <c r="J104" s="314">
        <v>0</v>
      </c>
      <c r="K104" s="314">
        <v>0</v>
      </c>
      <c r="L104" s="314">
        <v>0</v>
      </c>
      <c r="M104" s="314">
        <v>0</v>
      </c>
      <c r="N104" s="314">
        <v>0</v>
      </c>
    </row>
    <row r="105" spans="1:14" s="290" customFormat="1" x14ac:dyDescent="0.25">
      <c r="A105" s="319" t="s">
        <v>533</v>
      </c>
      <c r="B105" s="294" t="s">
        <v>963</v>
      </c>
      <c r="C105" s="320" t="s">
        <v>766</v>
      </c>
      <c r="D105" s="314">
        <v>1.1399999999999999</v>
      </c>
      <c r="E105" s="314">
        <v>0.75934135000000003</v>
      </c>
      <c r="F105" s="314">
        <v>77.040000000000006</v>
      </c>
      <c r="G105" s="314">
        <v>69.06</v>
      </c>
      <c r="H105" s="314">
        <v>65.497589161139302</v>
      </c>
      <c r="I105" s="314">
        <v>69.06</v>
      </c>
      <c r="J105" s="314">
        <v>65.497589161139302</v>
      </c>
      <c r="K105" s="314">
        <v>69.06</v>
      </c>
      <c r="L105" s="314">
        <v>65.497589161139302</v>
      </c>
      <c r="M105" s="329">
        <f>K105+I105+G105</f>
        <v>207.18</v>
      </c>
      <c r="N105" s="329">
        <f>L105+J105+H105</f>
        <v>196.49276748341791</v>
      </c>
    </row>
    <row r="106" spans="1:14" s="290" customFormat="1" x14ac:dyDescent="0.25">
      <c r="A106" s="319" t="s">
        <v>534</v>
      </c>
      <c r="B106" s="294" t="s">
        <v>1053</v>
      </c>
      <c r="C106" s="320" t="s">
        <v>766</v>
      </c>
      <c r="D106" s="314">
        <v>0</v>
      </c>
      <c r="E106" s="314">
        <v>0</v>
      </c>
      <c r="F106" s="314">
        <v>0</v>
      </c>
      <c r="G106" s="314">
        <v>0</v>
      </c>
      <c r="H106" s="314">
        <v>0</v>
      </c>
      <c r="I106" s="314">
        <v>0</v>
      </c>
      <c r="J106" s="314">
        <v>0</v>
      </c>
      <c r="K106" s="314">
        <v>0</v>
      </c>
      <c r="L106" s="314">
        <v>0</v>
      </c>
      <c r="M106" s="314">
        <v>0</v>
      </c>
      <c r="N106" s="314">
        <v>0</v>
      </c>
    </row>
    <row r="107" spans="1:14" s="290" customFormat="1" x14ac:dyDescent="0.25">
      <c r="A107" s="319" t="s">
        <v>535</v>
      </c>
      <c r="B107" s="296" t="s">
        <v>659</v>
      </c>
      <c r="C107" s="320" t="s">
        <v>766</v>
      </c>
      <c r="D107" s="314">
        <v>0</v>
      </c>
      <c r="E107" s="314">
        <v>0</v>
      </c>
      <c r="F107" s="314">
        <v>0</v>
      </c>
      <c r="G107" s="314">
        <v>0</v>
      </c>
      <c r="H107" s="314">
        <v>0</v>
      </c>
      <c r="I107" s="314">
        <v>0</v>
      </c>
      <c r="J107" s="314">
        <v>0</v>
      </c>
      <c r="K107" s="314">
        <v>0</v>
      </c>
      <c r="L107" s="314">
        <v>0</v>
      </c>
      <c r="M107" s="314">
        <v>0</v>
      </c>
      <c r="N107" s="314">
        <v>0</v>
      </c>
    </row>
    <row r="108" spans="1:14" s="290" customFormat="1" x14ac:dyDescent="0.25">
      <c r="A108" s="319" t="s">
        <v>536</v>
      </c>
      <c r="B108" s="294" t="s">
        <v>964</v>
      </c>
      <c r="C108" s="320" t="s">
        <v>766</v>
      </c>
      <c r="D108" s="314">
        <v>13.3</v>
      </c>
      <c r="E108" s="314">
        <v>22.026672980000001</v>
      </c>
      <c r="F108" s="314">
        <v>37.83</v>
      </c>
      <c r="G108" s="314">
        <v>0</v>
      </c>
      <c r="H108" s="314">
        <v>0</v>
      </c>
      <c r="I108" s="314">
        <v>0</v>
      </c>
      <c r="J108" s="314">
        <v>0</v>
      </c>
      <c r="K108" s="314">
        <v>0</v>
      </c>
      <c r="L108" s="342">
        <v>0</v>
      </c>
      <c r="M108" s="329">
        <f>K108+I108+G108</f>
        <v>0</v>
      </c>
      <c r="N108" s="329">
        <f>L108+J108+H108</f>
        <v>0</v>
      </c>
    </row>
    <row r="109" spans="1:14" s="331" customFormat="1" ht="31.5" x14ac:dyDescent="0.2">
      <c r="A109" s="325" t="s">
        <v>28</v>
      </c>
      <c r="B109" s="332" t="s">
        <v>1107</v>
      </c>
      <c r="C109" s="327" t="s">
        <v>766</v>
      </c>
      <c r="D109" s="328">
        <f t="shared" ref="D109:M109" si="38">D81+D96</f>
        <v>208.39999999999992</v>
      </c>
      <c r="E109" s="328">
        <f t="shared" si="38"/>
        <v>0.1954296500001611</v>
      </c>
      <c r="F109" s="328">
        <f t="shared" si="38"/>
        <v>-132.45999999999981</v>
      </c>
      <c r="G109" s="328">
        <v>32.908783262999975</v>
      </c>
      <c r="H109" s="328">
        <f t="shared" si="38"/>
        <v>-72.114789161141488</v>
      </c>
      <c r="I109" s="328">
        <f t="shared" si="38"/>
        <v>48.307036086927326</v>
      </c>
      <c r="J109" s="328">
        <f t="shared" ref="J109" si="39">J81+J96</f>
        <v>78.007452232493534</v>
      </c>
      <c r="K109" s="328">
        <f t="shared" si="38"/>
        <v>16.420996610758891</v>
      </c>
      <c r="L109" s="328">
        <f t="shared" ref="L109" si="40">L81+L96</f>
        <v>94.288613173432879</v>
      </c>
      <c r="M109" s="328">
        <f t="shared" si="38"/>
        <v>97.636815960686192</v>
      </c>
      <c r="N109" s="328">
        <f t="shared" ref="N109" si="41">N81+N96</f>
        <v>100.18127624478493</v>
      </c>
    </row>
    <row r="110" spans="1:14" s="290" customFormat="1" ht="31.5" x14ac:dyDescent="0.25">
      <c r="A110" s="319" t="s">
        <v>60</v>
      </c>
      <c r="B110" s="293" t="s">
        <v>969</v>
      </c>
      <c r="C110" s="320" t="s">
        <v>766</v>
      </c>
      <c r="D110" s="314">
        <v>0</v>
      </c>
      <c r="E110" s="314">
        <v>0</v>
      </c>
      <c r="F110" s="314">
        <v>0</v>
      </c>
      <c r="G110" s="314">
        <v>0</v>
      </c>
      <c r="H110" s="314">
        <v>0</v>
      </c>
      <c r="I110" s="314">
        <v>0</v>
      </c>
      <c r="J110" s="314">
        <v>0</v>
      </c>
      <c r="K110" s="314">
        <v>0</v>
      </c>
      <c r="L110" s="314">
        <v>0</v>
      </c>
      <c r="M110" s="314">
        <v>0</v>
      </c>
      <c r="N110" s="314">
        <v>0</v>
      </c>
    </row>
    <row r="111" spans="1:14" s="290" customFormat="1" ht="31.5" x14ac:dyDescent="0.25">
      <c r="A111" s="319" t="s">
        <v>906</v>
      </c>
      <c r="B111" s="141" t="s">
        <v>919</v>
      </c>
      <c r="C111" s="320" t="s">
        <v>766</v>
      </c>
      <c r="D111" s="314">
        <v>0</v>
      </c>
      <c r="E111" s="314">
        <v>0</v>
      </c>
      <c r="F111" s="314">
        <v>0</v>
      </c>
      <c r="G111" s="314">
        <v>0</v>
      </c>
      <c r="H111" s="314">
        <v>0</v>
      </c>
      <c r="I111" s="314">
        <v>0</v>
      </c>
      <c r="J111" s="314">
        <v>0</v>
      </c>
      <c r="K111" s="314">
        <v>0</v>
      </c>
      <c r="L111" s="314">
        <v>0</v>
      </c>
      <c r="M111" s="314">
        <v>0</v>
      </c>
      <c r="N111" s="314">
        <v>0</v>
      </c>
    </row>
    <row r="112" spans="1:14" s="290" customFormat="1" ht="31.5" x14ac:dyDescent="0.25">
      <c r="A112" s="319" t="s">
        <v>907</v>
      </c>
      <c r="B112" s="141" t="s">
        <v>920</v>
      </c>
      <c r="C112" s="320" t="s">
        <v>766</v>
      </c>
      <c r="D112" s="314">
        <v>0</v>
      </c>
      <c r="E112" s="314">
        <v>0</v>
      </c>
      <c r="F112" s="314">
        <v>0</v>
      </c>
      <c r="G112" s="314">
        <v>0</v>
      </c>
      <c r="H112" s="314">
        <v>0</v>
      </c>
      <c r="I112" s="314">
        <v>0</v>
      </c>
      <c r="J112" s="314">
        <v>0</v>
      </c>
      <c r="K112" s="314">
        <v>0</v>
      </c>
      <c r="L112" s="314">
        <v>0</v>
      </c>
      <c r="M112" s="314">
        <v>0</v>
      </c>
      <c r="N112" s="314">
        <v>0</v>
      </c>
    </row>
    <row r="113" spans="1:14" s="290" customFormat="1" ht="31.5" x14ac:dyDescent="0.25">
      <c r="A113" s="319" t="s">
        <v>1012</v>
      </c>
      <c r="B113" s="141" t="s">
        <v>905</v>
      </c>
      <c r="C113" s="320" t="s">
        <v>766</v>
      </c>
      <c r="D113" s="314">
        <v>0</v>
      </c>
      <c r="E113" s="314">
        <v>0</v>
      </c>
      <c r="F113" s="314">
        <v>0</v>
      </c>
      <c r="G113" s="314">
        <v>0</v>
      </c>
      <c r="H113" s="314">
        <v>0</v>
      </c>
      <c r="I113" s="314">
        <v>0</v>
      </c>
      <c r="J113" s="314">
        <v>0</v>
      </c>
      <c r="K113" s="314">
        <v>0</v>
      </c>
      <c r="L113" s="314">
        <v>0</v>
      </c>
      <c r="M113" s="314">
        <v>0</v>
      </c>
      <c r="N113" s="314">
        <v>0</v>
      </c>
    </row>
    <row r="114" spans="1:14" s="290" customFormat="1" x14ac:dyDescent="0.25">
      <c r="A114" s="319" t="s">
        <v>61</v>
      </c>
      <c r="B114" s="292" t="s">
        <v>1084</v>
      </c>
      <c r="C114" s="320" t="s">
        <v>766</v>
      </c>
      <c r="D114" s="314">
        <v>0</v>
      </c>
      <c r="E114" s="314">
        <v>0</v>
      </c>
      <c r="F114" s="314">
        <v>0</v>
      </c>
      <c r="G114" s="314">
        <v>0</v>
      </c>
      <c r="H114" s="314">
        <v>0</v>
      </c>
      <c r="I114" s="314">
        <v>0</v>
      </c>
      <c r="J114" s="314">
        <v>0</v>
      </c>
      <c r="K114" s="314">
        <v>0</v>
      </c>
      <c r="L114" s="314">
        <v>0</v>
      </c>
      <c r="M114" s="314">
        <v>0</v>
      </c>
      <c r="N114" s="314">
        <v>0</v>
      </c>
    </row>
    <row r="115" spans="1:14" s="290" customFormat="1" x14ac:dyDescent="0.25">
      <c r="A115" s="319" t="s">
        <v>774</v>
      </c>
      <c r="B115" s="292" t="s">
        <v>965</v>
      </c>
      <c r="C115" s="320" t="s">
        <v>766</v>
      </c>
      <c r="D115" s="314">
        <v>203.68</v>
      </c>
      <c r="E115" s="314">
        <f>E87+E96</f>
        <v>-4.0220616899999904</v>
      </c>
      <c r="F115" s="314">
        <f>F87+F96</f>
        <v>-136.76</v>
      </c>
      <c r="G115" s="314">
        <v>32.908783262999975</v>
      </c>
      <c r="H115" s="314">
        <f>H87+H96</f>
        <v>-72.114789161141488</v>
      </c>
      <c r="I115" s="314">
        <f t="shared" ref="G115:M115" si="42">I109-I117</f>
        <v>48.307036086927326</v>
      </c>
      <c r="J115" s="314">
        <f>J87+J96</f>
        <v>78.007452232493534</v>
      </c>
      <c r="K115" s="314">
        <f t="shared" si="42"/>
        <v>16.420996610758891</v>
      </c>
      <c r="L115" s="314">
        <f>L87+L96</f>
        <v>94.288613173432879</v>
      </c>
      <c r="M115" s="314">
        <f t="shared" si="42"/>
        <v>97.636815960686192</v>
      </c>
      <c r="N115" s="314">
        <f t="shared" ref="N115" si="43">N109-N117</f>
        <v>100.18127624478493</v>
      </c>
    </row>
    <row r="116" spans="1:14" s="290" customFormat="1" x14ac:dyDescent="0.25">
      <c r="A116" s="319" t="s">
        <v>775</v>
      </c>
      <c r="B116" s="292" t="s">
        <v>1085</v>
      </c>
      <c r="C116" s="320" t="s">
        <v>766</v>
      </c>
      <c r="D116" s="314">
        <v>0</v>
      </c>
      <c r="E116" s="314">
        <v>0</v>
      </c>
      <c r="F116" s="314">
        <v>0</v>
      </c>
      <c r="G116" s="314">
        <v>0</v>
      </c>
      <c r="H116" s="314">
        <v>0</v>
      </c>
      <c r="I116" s="314">
        <v>0</v>
      </c>
      <c r="J116" s="314">
        <v>0</v>
      </c>
      <c r="K116" s="314">
        <v>0</v>
      </c>
      <c r="L116" s="314">
        <v>0</v>
      </c>
      <c r="M116" s="314">
        <v>0</v>
      </c>
      <c r="N116" s="314">
        <v>0</v>
      </c>
    </row>
    <row r="117" spans="1:14" s="290" customFormat="1" x14ac:dyDescent="0.25">
      <c r="A117" s="319" t="s">
        <v>776</v>
      </c>
      <c r="B117" s="292" t="s">
        <v>966</v>
      </c>
      <c r="C117" s="320" t="s">
        <v>766</v>
      </c>
      <c r="D117" s="314">
        <v>0.7</v>
      </c>
      <c r="E117" s="314">
        <f>E89</f>
        <v>-0.13370718000000004</v>
      </c>
      <c r="F117" s="314">
        <v>-0.17999999999999994</v>
      </c>
      <c r="G117" s="314">
        <v>0</v>
      </c>
      <c r="H117" s="314">
        <v>0</v>
      </c>
      <c r="I117" s="314">
        <v>0</v>
      </c>
      <c r="J117" s="314">
        <v>0</v>
      </c>
      <c r="K117" s="314">
        <v>0</v>
      </c>
      <c r="L117" s="314">
        <v>0</v>
      </c>
      <c r="M117" s="314">
        <v>0</v>
      </c>
      <c r="N117" s="314">
        <v>0</v>
      </c>
    </row>
    <row r="118" spans="1:14" s="290" customFormat="1" x14ac:dyDescent="0.25">
      <c r="A118" s="319" t="s">
        <v>777</v>
      </c>
      <c r="B118" s="292" t="s">
        <v>967</v>
      </c>
      <c r="C118" s="320" t="s">
        <v>766</v>
      </c>
      <c r="D118" s="314">
        <v>0</v>
      </c>
      <c r="E118" s="314">
        <v>0</v>
      </c>
      <c r="F118" s="314">
        <v>0</v>
      </c>
      <c r="G118" s="314">
        <v>0</v>
      </c>
      <c r="H118" s="314">
        <v>0</v>
      </c>
      <c r="I118" s="314">
        <v>0</v>
      </c>
      <c r="J118" s="314">
        <v>0</v>
      </c>
      <c r="K118" s="314">
        <v>0</v>
      </c>
      <c r="L118" s="314">
        <v>0</v>
      </c>
      <c r="M118" s="314">
        <v>0</v>
      </c>
      <c r="N118" s="314">
        <v>0</v>
      </c>
    </row>
    <row r="119" spans="1:14" s="290" customFormat="1" x14ac:dyDescent="0.25">
      <c r="A119" s="319" t="s">
        <v>778</v>
      </c>
      <c r="B119" s="292" t="s">
        <v>1092</v>
      </c>
      <c r="C119" s="320" t="s">
        <v>766</v>
      </c>
      <c r="D119" s="314">
        <v>0</v>
      </c>
      <c r="E119" s="314">
        <v>0</v>
      </c>
      <c r="F119" s="314">
        <v>0</v>
      </c>
      <c r="G119" s="314">
        <v>0</v>
      </c>
      <c r="H119" s="314">
        <v>0</v>
      </c>
      <c r="I119" s="314">
        <v>0</v>
      </c>
      <c r="J119" s="314">
        <v>0</v>
      </c>
      <c r="K119" s="314">
        <v>0</v>
      </c>
      <c r="L119" s="314">
        <v>0</v>
      </c>
      <c r="M119" s="314">
        <v>0</v>
      </c>
      <c r="N119" s="314">
        <v>0</v>
      </c>
    </row>
    <row r="120" spans="1:14" s="290" customFormat="1" ht="31.5" x14ac:dyDescent="0.25">
      <c r="A120" s="319" t="s">
        <v>779</v>
      </c>
      <c r="B120" s="293" t="s">
        <v>836</v>
      </c>
      <c r="C120" s="320" t="s">
        <v>766</v>
      </c>
      <c r="D120" s="314">
        <v>0</v>
      </c>
      <c r="E120" s="314">
        <v>0</v>
      </c>
      <c r="F120" s="314">
        <v>0</v>
      </c>
      <c r="G120" s="314">
        <v>0</v>
      </c>
      <c r="H120" s="314">
        <v>0</v>
      </c>
      <c r="I120" s="314">
        <v>0</v>
      </c>
      <c r="J120" s="314">
        <v>0</v>
      </c>
      <c r="K120" s="314">
        <v>0</v>
      </c>
      <c r="L120" s="314">
        <v>0</v>
      </c>
      <c r="M120" s="314">
        <v>0</v>
      </c>
      <c r="N120" s="314">
        <v>0</v>
      </c>
    </row>
    <row r="121" spans="1:14" s="290" customFormat="1" x14ac:dyDescent="0.25">
      <c r="A121" s="319" t="s">
        <v>1013</v>
      </c>
      <c r="B121" s="294" t="s">
        <v>655</v>
      </c>
      <c r="C121" s="320" t="s">
        <v>766</v>
      </c>
      <c r="D121" s="314">
        <v>0</v>
      </c>
      <c r="E121" s="314">
        <v>0</v>
      </c>
      <c r="F121" s="314">
        <v>0</v>
      </c>
      <c r="G121" s="314">
        <v>0</v>
      </c>
      <c r="H121" s="314">
        <v>0</v>
      </c>
      <c r="I121" s="314">
        <v>0</v>
      </c>
      <c r="J121" s="314">
        <v>0</v>
      </c>
      <c r="K121" s="314">
        <v>0</v>
      </c>
      <c r="L121" s="314">
        <v>0</v>
      </c>
      <c r="M121" s="314">
        <v>0</v>
      </c>
      <c r="N121" s="314">
        <v>0</v>
      </c>
    </row>
    <row r="122" spans="1:14" s="290" customFormat="1" x14ac:dyDescent="0.25">
      <c r="A122" s="319" t="s">
        <v>1014</v>
      </c>
      <c r="B122" s="294" t="s">
        <v>643</v>
      </c>
      <c r="C122" s="320" t="s">
        <v>766</v>
      </c>
      <c r="D122" s="314">
        <v>0</v>
      </c>
      <c r="E122" s="314">
        <v>0</v>
      </c>
      <c r="F122" s="314">
        <v>0</v>
      </c>
      <c r="G122" s="314">
        <v>0</v>
      </c>
      <c r="H122" s="314">
        <v>0</v>
      </c>
      <c r="I122" s="314">
        <v>0</v>
      </c>
      <c r="J122" s="314">
        <v>0</v>
      </c>
      <c r="K122" s="314">
        <v>0</v>
      </c>
      <c r="L122" s="314">
        <v>0</v>
      </c>
      <c r="M122" s="314">
        <v>0</v>
      </c>
      <c r="N122" s="314">
        <v>0</v>
      </c>
    </row>
    <row r="123" spans="1:14" s="290" customFormat="1" x14ac:dyDescent="0.25">
      <c r="A123" s="319" t="s">
        <v>780</v>
      </c>
      <c r="B123" s="292" t="s">
        <v>968</v>
      </c>
      <c r="C123" s="320" t="s">
        <v>766</v>
      </c>
      <c r="D123" s="314">
        <v>4.03</v>
      </c>
      <c r="E123" s="314">
        <f>E95</f>
        <v>4.3530781099999993</v>
      </c>
      <c r="F123" s="314">
        <v>4.4800000000000004</v>
      </c>
      <c r="G123" s="314">
        <v>0</v>
      </c>
      <c r="H123" s="314">
        <v>0</v>
      </c>
      <c r="I123" s="314">
        <v>0</v>
      </c>
      <c r="J123" s="314">
        <v>0</v>
      </c>
      <c r="K123" s="314">
        <v>0</v>
      </c>
      <c r="L123" s="314">
        <v>0</v>
      </c>
      <c r="M123" s="314">
        <v>0</v>
      </c>
      <c r="N123" s="314">
        <v>0</v>
      </c>
    </row>
    <row r="124" spans="1:14" s="331" customFormat="1" x14ac:dyDescent="0.2">
      <c r="A124" s="325" t="s">
        <v>29</v>
      </c>
      <c r="B124" s="332" t="s">
        <v>1054</v>
      </c>
      <c r="C124" s="327" t="s">
        <v>766</v>
      </c>
      <c r="D124" s="328">
        <f t="shared" ref="D124:E124" si="44">D125+D129+D130+D131+D132+D133+D134+D135+D138</f>
        <v>127.99</v>
      </c>
      <c r="E124" s="328">
        <f t="shared" si="44"/>
        <v>216.06800000000001</v>
      </c>
      <c r="F124" s="328">
        <f t="shared" ref="F124:K124" si="45">F125+F129+F130+F131+F132+F133+F134+F135+F138</f>
        <v>-68.67</v>
      </c>
      <c r="G124" s="328">
        <v>8.2271958157499938</v>
      </c>
      <c r="H124" s="328">
        <f t="shared" si="45"/>
        <v>8.4109999999999996</v>
      </c>
      <c r="I124" s="328">
        <f t="shared" si="45"/>
        <v>0</v>
      </c>
      <c r="J124" s="328">
        <f t="shared" ref="J124" si="46">J125+J129+J130+J131+J132+J133+J134+J135+J138</f>
        <v>0</v>
      </c>
      <c r="K124" s="328">
        <f t="shared" si="45"/>
        <v>0</v>
      </c>
      <c r="L124" s="328">
        <f t="shared" ref="L124" si="47">L125+L129+L130+L131+L132+L133+L134+L135+L138</f>
        <v>0</v>
      </c>
      <c r="M124" s="328">
        <f t="shared" ref="M124:N124" si="48">M125+M129+M130+M131+M132+M133+M134+M135+M138</f>
        <v>8.23</v>
      </c>
      <c r="N124" s="328">
        <f t="shared" si="48"/>
        <v>8.23</v>
      </c>
    </row>
    <row r="125" spans="1:14" s="290" customFormat="1" x14ac:dyDescent="0.25">
      <c r="A125" s="319" t="s">
        <v>25</v>
      </c>
      <c r="B125" s="292" t="s">
        <v>1045</v>
      </c>
      <c r="C125" s="320" t="s">
        <v>766</v>
      </c>
      <c r="D125" s="314">
        <v>0</v>
      </c>
      <c r="E125" s="314">
        <v>0</v>
      </c>
      <c r="F125" s="314">
        <v>0</v>
      </c>
      <c r="G125" s="314">
        <v>0</v>
      </c>
      <c r="H125" s="314">
        <v>0</v>
      </c>
      <c r="I125" s="314">
        <v>0</v>
      </c>
      <c r="J125" s="314">
        <v>0</v>
      </c>
      <c r="K125" s="314">
        <v>0</v>
      </c>
      <c r="L125" s="314">
        <v>0</v>
      </c>
      <c r="M125" s="314">
        <v>0</v>
      </c>
      <c r="N125" s="314">
        <v>0</v>
      </c>
    </row>
    <row r="126" spans="1:14" s="290" customFormat="1" ht="31.5" x14ac:dyDescent="0.25">
      <c r="A126" s="319" t="s">
        <v>1041</v>
      </c>
      <c r="B126" s="141" t="s">
        <v>919</v>
      </c>
      <c r="C126" s="320" t="s">
        <v>766</v>
      </c>
      <c r="D126" s="314">
        <v>0</v>
      </c>
      <c r="E126" s="314">
        <v>0</v>
      </c>
      <c r="F126" s="314">
        <v>0</v>
      </c>
      <c r="G126" s="314">
        <v>0</v>
      </c>
      <c r="H126" s="314">
        <v>0</v>
      </c>
      <c r="I126" s="314">
        <v>0</v>
      </c>
      <c r="J126" s="314">
        <v>0</v>
      </c>
      <c r="K126" s="314">
        <v>0</v>
      </c>
      <c r="L126" s="314">
        <v>0</v>
      </c>
      <c r="M126" s="314">
        <v>0</v>
      </c>
      <c r="N126" s="314">
        <v>0</v>
      </c>
    </row>
    <row r="127" spans="1:14" s="290" customFormat="1" ht="31.5" x14ac:dyDescent="0.25">
      <c r="A127" s="319" t="s">
        <v>1042</v>
      </c>
      <c r="B127" s="141" t="s">
        <v>920</v>
      </c>
      <c r="C127" s="320" t="s">
        <v>766</v>
      </c>
      <c r="D127" s="314">
        <v>0</v>
      </c>
      <c r="E127" s="314">
        <v>0</v>
      </c>
      <c r="F127" s="314">
        <v>0</v>
      </c>
      <c r="G127" s="314">
        <v>0</v>
      </c>
      <c r="H127" s="314">
        <v>0</v>
      </c>
      <c r="I127" s="314">
        <v>0</v>
      </c>
      <c r="J127" s="314">
        <v>0</v>
      </c>
      <c r="K127" s="314">
        <v>0</v>
      </c>
      <c r="L127" s="314">
        <v>0</v>
      </c>
      <c r="M127" s="314">
        <v>0</v>
      </c>
      <c r="N127" s="314">
        <v>0</v>
      </c>
    </row>
    <row r="128" spans="1:14" s="290" customFormat="1" ht="31.5" x14ac:dyDescent="0.25">
      <c r="A128" s="319" t="s">
        <v>1043</v>
      </c>
      <c r="B128" s="141" t="s">
        <v>905</v>
      </c>
      <c r="C128" s="320" t="s">
        <v>766</v>
      </c>
      <c r="D128" s="314">
        <v>0</v>
      </c>
      <c r="E128" s="314">
        <v>0</v>
      </c>
      <c r="F128" s="314">
        <v>0</v>
      </c>
      <c r="G128" s="314">
        <v>0</v>
      </c>
      <c r="H128" s="314">
        <v>0</v>
      </c>
      <c r="I128" s="314">
        <v>0</v>
      </c>
      <c r="J128" s="314">
        <v>0</v>
      </c>
      <c r="K128" s="314">
        <v>0</v>
      </c>
      <c r="L128" s="314">
        <v>0</v>
      </c>
      <c r="M128" s="314">
        <v>0</v>
      </c>
      <c r="N128" s="314">
        <v>0</v>
      </c>
    </row>
    <row r="129" spans="1:14" s="290" customFormat="1" x14ac:dyDescent="0.25">
      <c r="A129" s="319" t="s">
        <v>825</v>
      </c>
      <c r="B129" s="295" t="s">
        <v>1093</v>
      </c>
      <c r="C129" s="320" t="s">
        <v>766</v>
      </c>
      <c r="D129" s="314">
        <v>0</v>
      </c>
      <c r="E129" s="314">
        <v>0</v>
      </c>
      <c r="F129" s="314">
        <v>0</v>
      </c>
      <c r="G129" s="314">
        <v>0</v>
      </c>
      <c r="H129" s="314">
        <v>0</v>
      </c>
      <c r="I129" s="314">
        <v>0</v>
      </c>
      <c r="J129" s="314">
        <v>0</v>
      </c>
      <c r="K129" s="314">
        <v>0</v>
      </c>
      <c r="L129" s="314">
        <v>0</v>
      </c>
      <c r="M129" s="314">
        <v>0</v>
      </c>
      <c r="N129" s="314">
        <v>0</v>
      </c>
    </row>
    <row r="130" spans="1:14" s="290" customFormat="1" x14ac:dyDescent="0.25">
      <c r="A130" s="319" t="s">
        <v>826</v>
      </c>
      <c r="B130" s="295" t="s">
        <v>833</v>
      </c>
      <c r="C130" s="320" t="s">
        <v>766</v>
      </c>
      <c r="D130" s="314">
        <v>127.99</v>
      </c>
      <c r="E130" s="314">
        <v>216.06800000000001</v>
      </c>
      <c r="F130" s="314">
        <v>-68.67</v>
      </c>
      <c r="G130" s="314">
        <v>8.2271958157499938</v>
      </c>
      <c r="H130" s="314">
        <v>8.4109999999999996</v>
      </c>
      <c r="I130" s="314">
        <v>0</v>
      </c>
      <c r="J130" s="314"/>
      <c r="K130" s="314">
        <v>0</v>
      </c>
      <c r="L130" s="314"/>
      <c r="M130" s="314">
        <v>8.23</v>
      </c>
      <c r="N130" s="314">
        <v>8.23</v>
      </c>
    </row>
    <row r="131" spans="1:14" s="290" customFormat="1" x14ac:dyDescent="0.25">
      <c r="A131" s="319" t="s">
        <v>827</v>
      </c>
      <c r="B131" s="295" t="s">
        <v>1087</v>
      </c>
      <c r="C131" s="320" t="s">
        <v>766</v>
      </c>
      <c r="D131" s="314">
        <v>0</v>
      </c>
      <c r="E131" s="314">
        <v>0</v>
      </c>
      <c r="F131" s="314">
        <v>0</v>
      </c>
      <c r="G131" s="314">
        <v>0</v>
      </c>
      <c r="H131" s="314">
        <v>0</v>
      </c>
      <c r="I131" s="314">
        <v>0</v>
      </c>
      <c r="J131" s="314">
        <v>0</v>
      </c>
      <c r="K131" s="314">
        <v>0</v>
      </c>
      <c r="L131" s="314">
        <v>0</v>
      </c>
      <c r="M131" s="314">
        <v>0</v>
      </c>
      <c r="N131" s="314">
        <v>0</v>
      </c>
    </row>
    <row r="132" spans="1:14" s="290" customFormat="1" x14ac:dyDescent="0.25">
      <c r="A132" s="319" t="s">
        <v>828</v>
      </c>
      <c r="B132" s="295" t="s">
        <v>834</v>
      </c>
      <c r="C132" s="320" t="s">
        <v>766</v>
      </c>
      <c r="D132" s="314">
        <v>0</v>
      </c>
      <c r="E132" s="314">
        <v>0</v>
      </c>
      <c r="F132" s="314">
        <v>0</v>
      </c>
      <c r="G132" s="314">
        <v>0</v>
      </c>
      <c r="H132" s="314">
        <v>0</v>
      </c>
      <c r="I132" s="314">
        <v>0</v>
      </c>
      <c r="J132" s="314">
        <v>0</v>
      </c>
      <c r="K132" s="314">
        <v>0</v>
      </c>
      <c r="L132" s="314">
        <v>0</v>
      </c>
      <c r="M132" s="314">
        <v>0</v>
      </c>
      <c r="N132" s="314">
        <v>0</v>
      </c>
    </row>
    <row r="133" spans="1:14" s="290" customFormat="1" x14ac:dyDescent="0.25">
      <c r="A133" s="319" t="s">
        <v>829</v>
      </c>
      <c r="B133" s="295" t="s">
        <v>835</v>
      </c>
      <c r="C133" s="320" t="s">
        <v>766</v>
      </c>
      <c r="D133" s="314">
        <v>0</v>
      </c>
      <c r="E133" s="314">
        <v>0</v>
      </c>
      <c r="F133" s="314">
        <v>0</v>
      </c>
      <c r="G133" s="314">
        <v>0</v>
      </c>
      <c r="H133" s="314">
        <v>0</v>
      </c>
      <c r="I133" s="314">
        <v>0</v>
      </c>
      <c r="J133" s="314">
        <v>0</v>
      </c>
      <c r="K133" s="314">
        <v>0</v>
      </c>
      <c r="L133" s="314">
        <v>0</v>
      </c>
      <c r="M133" s="314">
        <v>0</v>
      </c>
      <c r="N133" s="314">
        <v>0</v>
      </c>
    </row>
    <row r="134" spans="1:14" s="290" customFormat="1" x14ac:dyDescent="0.25">
      <c r="A134" s="319" t="s">
        <v>830</v>
      </c>
      <c r="B134" s="295" t="s">
        <v>1094</v>
      </c>
      <c r="C134" s="320" t="s">
        <v>766</v>
      </c>
      <c r="D134" s="314">
        <v>0</v>
      </c>
      <c r="E134" s="314">
        <v>0</v>
      </c>
      <c r="F134" s="314">
        <v>0</v>
      </c>
      <c r="G134" s="314">
        <v>0</v>
      </c>
      <c r="H134" s="314">
        <v>0</v>
      </c>
      <c r="I134" s="314">
        <v>0</v>
      </c>
      <c r="J134" s="314">
        <v>0</v>
      </c>
      <c r="K134" s="314">
        <v>0</v>
      </c>
      <c r="L134" s="314">
        <v>0</v>
      </c>
      <c r="M134" s="314">
        <v>0</v>
      </c>
      <c r="N134" s="314">
        <v>0</v>
      </c>
    </row>
    <row r="135" spans="1:14" s="290" customFormat="1" ht="31.5" x14ac:dyDescent="0.25">
      <c r="A135" s="319" t="s">
        <v>831</v>
      </c>
      <c r="B135" s="295" t="s">
        <v>836</v>
      </c>
      <c r="C135" s="320" t="s">
        <v>766</v>
      </c>
      <c r="D135" s="314">
        <v>0</v>
      </c>
      <c r="E135" s="314">
        <v>0</v>
      </c>
      <c r="F135" s="314">
        <v>0</v>
      </c>
      <c r="G135" s="314">
        <v>0</v>
      </c>
      <c r="H135" s="314">
        <v>0</v>
      </c>
      <c r="I135" s="314">
        <v>0</v>
      </c>
      <c r="J135" s="314">
        <v>0</v>
      </c>
      <c r="K135" s="314">
        <v>0</v>
      </c>
      <c r="L135" s="314">
        <v>0</v>
      </c>
      <c r="M135" s="314">
        <v>0</v>
      </c>
      <c r="N135" s="314">
        <v>0</v>
      </c>
    </row>
    <row r="136" spans="1:14" s="290" customFormat="1" x14ac:dyDescent="0.25">
      <c r="A136" s="319" t="s">
        <v>1015</v>
      </c>
      <c r="B136" s="294" t="s">
        <v>837</v>
      </c>
      <c r="C136" s="320" t="s">
        <v>766</v>
      </c>
      <c r="D136" s="314">
        <v>0</v>
      </c>
      <c r="E136" s="314">
        <v>0</v>
      </c>
      <c r="F136" s="314">
        <v>0</v>
      </c>
      <c r="G136" s="314">
        <v>0</v>
      </c>
      <c r="H136" s="314">
        <v>0</v>
      </c>
      <c r="I136" s="314">
        <v>0</v>
      </c>
      <c r="J136" s="314">
        <v>0</v>
      </c>
      <c r="K136" s="314">
        <v>0</v>
      </c>
      <c r="L136" s="314">
        <v>0</v>
      </c>
      <c r="M136" s="314">
        <v>0</v>
      </c>
      <c r="N136" s="314">
        <v>0</v>
      </c>
    </row>
    <row r="137" spans="1:14" s="290" customFormat="1" x14ac:dyDescent="0.25">
      <c r="A137" s="319" t="s">
        <v>1016</v>
      </c>
      <c r="B137" s="294" t="s">
        <v>643</v>
      </c>
      <c r="C137" s="320" t="s">
        <v>766</v>
      </c>
      <c r="D137" s="314">
        <v>0</v>
      </c>
      <c r="E137" s="314">
        <v>0</v>
      </c>
      <c r="F137" s="314">
        <v>0</v>
      </c>
      <c r="G137" s="314">
        <v>0</v>
      </c>
      <c r="H137" s="314">
        <v>0</v>
      </c>
      <c r="I137" s="314">
        <v>0</v>
      </c>
      <c r="J137" s="314">
        <v>0</v>
      </c>
      <c r="K137" s="314">
        <v>0</v>
      </c>
      <c r="L137" s="314">
        <v>0</v>
      </c>
      <c r="M137" s="314">
        <v>0</v>
      </c>
      <c r="N137" s="314">
        <v>0</v>
      </c>
    </row>
    <row r="138" spans="1:14" s="290" customFormat="1" x14ac:dyDescent="0.25">
      <c r="A138" s="319" t="s">
        <v>832</v>
      </c>
      <c r="B138" s="295" t="s">
        <v>838</v>
      </c>
      <c r="C138" s="320" t="s">
        <v>766</v>
      </c>
      <c r="D138" s="314">
        <v>0</v>
      </c>
      <c r="E138" s="314">
        <v>0</v>
      </c>
      <c r="F138" s="314">
        <v>0</v>
      </c>
      <c r="G138" s="314">
        <v>0</v>
      </c>
      <c r="H138" s="314">
        <v>0</v>
      </c>
      <c r="I138" s="314">
        <v>0</v>
      </c>
      <c r="J138" s="314">
        <v>0</v>
      </c>
      <c r="K138" s="314">
        <v>0</v>
      </c>
      <c r="L138" s="314">
        <v>0</v>
      </c>
      <c r="M138" s="314">
        <v>0</v>
      </c>
      <c r="N138" s="314">
        <v>0</v>
      </c>
    </row>
    <row r="139" spans="1:14" s="331" customFormat="1" x14ac:dyDescent="0.2">
      <c r="A139" s="325" t="s">
        <v>31</v>
      </c>
      <c r="B139" s="332" t="s">
        <v>1108</v>
      </c>
      <c r="C139" s="327" t="s">
        <v>766</v>
      </c>
      <c r="D139" s="328">
        <f t="shared" ref="D139:M139" si="49">D109-D124</f>
        <v>80.409999999999926</v>
      </c>
      <c r="E139" s="328">
        <f t="shared" si="49"/>
        <v>-215.87257034999985</v>
      </c>
      <c r="F139" s="328">
        <f t="shared" si="49"/>
        <v>-63.789999999999807</v>
      </c>
      <c r="G139" s="328">
        <v>24.681587447249981</v>
      </c>
      <c r="H139" s="328">
        <v>94.6999999999978</v>
      </c>
      <c r="I139" s="328">
        <f t="shared" si="49"/>
        <v>48.307036086927326</v>
      </c>
      <c r="J139" s="328">
        <f t="shared" ref="J139" si="50">J109-J124</f>
        <v>78.007452232493534</v>
      </c>
      <c r="K139" s="328">
        <f t="shared" si="49"/>
        <v>16.420996610758891</v>
      </c>
      <c r="L139" s="328">
        <f t="shared" ref="L139" si="51">L109-L124</f>
        <v>94.288613173432879</v>
      </c>
      <c r="M139" s="328">
        <f t="shared" si="49"/>
        <v>89.406815960686188</v>
      </c>
      <c r="N139" s="328">
        <f t="shared" ref="N139" si="52">N109-N124</f>
        <v>91.951276244784921</v>
      </c>
    </row>
    <row r="140" spans="1:14" s="290" customFormat="1" x14ac:dyDescent="0.25">
      <c r="A140" s="319" t="s">
        <v>49</v>
      </c>
      <c r="B140" s="292" t="s">
        <v>1045</v>
      </c>
      <c r="C140" s="320" t="s">
        <v>766</v>
      </c>
      <c r="D140" s="314">
        <v>0</v>
      </c>
      <c r="E140" s="314">
        <v>0</v>
      </c>
      <c r="F140" s="314">
        <v>0</v>
      </c>
      <c r="G140" s="314">
        <v>0</v>
      </c>
      <c r="H140" s="314">
        <v>0</v>
      </c>
      <c r="I140" s="314">
        <v>0</v>
      </c>
      <c r="J140" s="314">
        <v>0</v>
      </c>
      <c r="K140" s="314">
        <v>0</v>
      </c>
      <c r="L140" s="314">
        <v>0</v>
      </c>
      <c r="M140" s="314">
        <v>0</v>
      </c>
      <c r="N140" s="314">
        <v>0</v>
      </c>
    </row>
    <row r="141" spans="1:14" s="290" customFormat="1" ht="31.5" x14ac:dyDescent="0.25">
      <c r="A141" s="319" t="s">
        <v>921</v>
      </c>
      <c r="B141" s="141" t="s">
        <v>919</v>
      </c>
      <c r="C141" s="320" t="s">
        <v>766</v>
      </c>
      <c r="D141" s="314">
        <v>0</v>
      </c>
      <c r="E141" s="314">
        <v>0</v>
      </c>
      <c r="F141" s="314">
        <v>0</v>
      </c>
      <c r="G141" s="314">
        <v>0</v>
      </c>
      <c r="H141" s="314">
        <v>0</v>
      </c>
      <c r="I141" s="314">
        <v>0</v>
      </c>
      <c r="J141" s="314">
        <v>0</v>
      </c>
      <c r="K141" s="314">
        <v>0</v>
      </c>
      <c r="L141" s="314">
        <v>0</v>
      </c>
      <c r="M141" s="314">
        <v>0</v>
      </c>
      <c r="N141" s="314">
        <v>0</v>
      </c>
    </row>
    <row r="142" spans="1:14" s="290" customFormat="1" ht="31.5" x14ac:dyDescent="0.25">
      <c r="A142" s="319" t="s">
        <v>922</v>
      </c>
      <c r="B142" s="141" t="s">
        <v>920</v>
      </c>
      <c r="C142" s="320" t="s">
        <v>766</v>
      </c>
      <c r="D142" s="314">
        <v>0</v>
      </c>
      <c r="E142" s="314">
        <v>0</v>
      </c>
      <c r="F142" s="314">
        <v>0</v>
      </c>
      <c r="G142" s="314">
        <v>0</v>
      </c>
      <c r="H142" s="314">
        <v>0</v>
      </c>
      <c r="I142" s="314">
        <v>0</v>
      </c>
      <c r="J142" s="314">
        <v>0</v>
      </c>
      <c r="K142" s="314">
        <v>0</v>
      </c>
      <c r="L142" s="314">
        <v>0</v>
      </c>
      <c r="M142" s="314">
        <v>0</v>
      </c>
      <c r="N142" s="314">
        <v>0</v>
      </c>
    </row>
    <row r="143" spans="1:14" s="290" customFormat="1" ht="31.5" x14ac:dyDescent="0.25">
      <c r="A143" s="319" t="s">
        <v>1017</v>
      </c>
      <c r="B143" s="141" t="s">
        <v>905</v>
      </c>
      <c r="C143" s="320" t="s">
        <v>766</v>
      </c>
      <c r="D143" s="314">
        <v>0</v>
      </c>
      <c r="E143" s="314">
        <v>0</v>
      </c>
      <c r="F143" s="314">
        <v>0</v>
      </c>
      <c r="G143" s="314">
        <v>0</v>
      </c>
      <c r="H143" s="314">
        <v>0</v>
      </c>
      <c r="I143" s="314">
        <v>0</v>
      </c>
      <c r="J143" s="314">
        <v>0</v>
      </c>
      <c r="K143" s="314">
        <v>0</v>
      </c>
      <c r="L143" s="314">
        <v>0</v>
      </c>
      <c r="M143" s="314">
        <v>0</v>
      </c>
      <c r="N143" s="314">
        <v>0</v>
      </c>
    </row>
    <row r="144" spans="1:14" s="290" customFormat="1" x14ac:dyDescent="0.25">
      <c r="A144" s="319" t="s">
        <v>50</v>
      </c>
      <c r="B144" s="292" t="s">
        <v>1084</v>
      </c>
      <c r="C144" s="320" t="s">
        <v>766</v>
      </c>
      <c r="D144" s="314">
        <v>0</v>
      </c>
      <c r="E144" s="314">
        <v>0</v>
      </c>
      <c r="F144" s="314">
        <v>0</v>
      </c>
      <c r="G144" s="314">
        <v>0</v>
      </c>
      <c r="H144" s="314">
        <v>0</v>
      </c>
      <c r="I144" s="314">
        <v>0</v>
      </c>
      <c r="J144" s="314">
        <v>0</v>
      </c>
      <c r="K144" s="314">
        <v>0</v>
      </c>
      <c r="L144" s="314">
        <v>0</v>
      </c>
      <c r="M144" s="314">
        <v>0</v>
      </c>
      <c r="N144" s="314">
        <v>0</v>
      </c>
    </row>
    <row r="145" spans="1:14" s="290" customFormat="1" x14ac:dyDescent="0.25">
      <c r="A145" s="319" t="s">
        <v>781</v>
      </c>
      <c r="B145" s="292" t="s">
        <v>965</v>
      </c>
      <c r="C145" s="320" t="s">
        <v>766</v>
      </c>
      <c r="D145" s="314">
        <v>80.41</v>
      </c>
      <c r="E145" s="314">
        <f t="shared" ref="E145:M145" si="53">E139-E147</f>
        <v>-215.87257034999985</v>
      </c>
      <c r="F145" s="314">
        <f t="shared" si="53"/>
        <v>-63.789999999999807</v>
      </c>
      <c r="G145" s="314">
        <v>24.681587447249981</v>
      </c>
      <c r="H145" s="314">
        <f t="shared" si="53"/>
        <v>94.6999999999978</v>
      </c>
      <c r="I145" s="314">
        <f t="shared" si="53"/>
        <v>48.307036086927326</v>
      </c>
      <c r="J145" s="314">
        <f t="shared" ref="J145" si="54">J139-J147</f>
        <v>78.007452232493534</v>
      </c>
      <c r="K145" s="314">
        <f t="shared" si="53"/>
        <v>16.420996610758891</v>
      </c>
      <c r="L145" s="314">
        <f t="shared" ref="L145" si="55">L139-L147</f>
        <v>94.288613173432879</v>
      </c>
      <c r="M145" s="314">
        <f t="shared" si="53"/>
        <v>89.406815960686188</v>
      </c>
      <c r="N145" s="314">
        <f t="shared" ref="N145" si="56">N139-N147</f>
        <v>91.951276244784921</v>
      </c>
    </row>
    <row r="146" spans="1:14" s="290" customFormat="1" x14ac:dyDescent="0.25">
      <c r="A146" s="319" t="s">
        <v>782</v>
      </c>
      <c r="B146" s="292" t="s">
        <v>1085</v>
      </c>
      <c r="C146" s="320" t="s">
        <v>766</v>
      </c>
      <c r="D146" s="314">
        <v>0</v>
      </c>
      <c r="E146" s="314">
        <v>0</v>
      </c>
      <c r="F146" s="314">
        <v>0</v>
      </c>
      <c r="G146" s="314">
        <v>0</v>
      </c>
      <c r="H146" s="314">
        <v>0</v>
      </c>
      <c r="I146" s="314">
        <v>0</v>
      </c>
      <c r="J146" s="314">
        <v>0</v>
      </c>
      <c r="K146" s="314">
        <v>0</v>
      </c>
      <c r="L146" s="314">
        <v>0</v>
      </c>
      <c r="M146" s="314">
        <v>0</v>
      </c>
      <c r="N146" s="314">
        <v>0</v>
      </c>
    </row>
    <row r="147" spans="1:14" s="290" customFormat="1" x14ac:dyDescent="0.25">
      <c r="A147" s="319" t="s">
        <v>783</v>
      </c>
      <c r="B147" s="293" t="s">
        <v>966</v>
      </c>
      <c r="C147" s="320" t="s">
        <v>766</v>
      </c>
      <c r="D147" s="314">
        <v>0</v>
      </c>
      <c r="E147" s="314">
        <v>0</v>
      </c>
      <c r="F147" s="314">
        <v>0</v>
      </c>
      <c r="G147" s="314">
        <v>0</v>
      </c>
      <c r="H147" s="314">
        <v>0</v>
      </c>
      <c r="I147" s="314">
        <v>0</v>
      </c>
      <c r="J147" s="314">
        <v>0</v>
      </c>
      <c r="K147" s="314">
        <v>0</v>
      </c>
      <c r="L147" s="314">
        <v>0</v>
      </c>
      <c r="M147" s="314">
        <v>0</v>
      </c>
      <c r="N147" s="314">
        <v>0</v>
      </c>
    </row>
    <row r="148" spans="1:14" s="290" customFormat="1" x14ac:dyDescent="0.25">
      <c r="A148" s="319" t="s">
        <v>784</v>
      </c>
      <c r="B148" s="292" t="s">
        <v>967</v>
      </c>
      <c r="C148" s="320" t="s">
        <v>766</v>
      </c>
      <c r="D148" s="314">
        <v>0</v>
      </c>
      <c r="E148" s="314">
        <v>0</v>
      </c>
      <c r="F148" s="314">
        <v>0</v>
      </c>
      <c r="G148" s="314">
        <v>0</v>
      </c>
      <c r="H148" s="314">
        <v>0</v>
      </c>
      <c r="I148" s="314">
        <v>0</v>
      </c>
      <c r="J148" s="314">
        <v>0</v>
      </c>
      <c r="K148" s="314">
        <v>0</v>
      </c>
      <c r="L148" s="314">
        <v>0</v>
      </c>
      <c r="M148" s="314">
        <v>0</v>
      </c>
      <c r="N148" s="314">
        <v>0</v>
      </c>
    </row>
    <row r="149" spans="1:14" s="290" customFormat="1" x14ac:dyDescent="0.25">
      <c r="A149" s="319" t="s">
        <v>785</v>
      </c>
      <c r="B149" s="292" t="s">
        <v>1092</v>
      </c>
      <c r="C149" s="320" t="s">
        <v>766</v>
      </c>
      <c r="D149" s="314">
        <v>0</v>
      </c>
      <c r="E149" s="314">
        <v>0</v>
      </c>
      <c r="F149" s="314">
        <v>0</v>
      </c>
      <c r="G149" s="314">
        <v>0</v>
      </c>
      <c r="H149" s="314">
        <v>0</v>
      </c>
      <c r="I149" s="314">
        <v>0</v>
      </c>
      <c r="J149" s="314">
        <v>0</v>
      </c>
      <c r="K149" s="314">
        <v>0</v>
      </c>
      <c r="L149" s="314">
        <v>0</v>
      </c>
      <c r="M149" s="314">
        <v>0</v>
      </c>
      <c r="N149" s="314">
        <v>0</v>
      </c>
    </row>
    <row r="150" spans="1:14" s="290" customFormat="1" ht="31.5" x14ac:dyDescent="0.25">
      <c r="A150" s="319" t="s">
        <v>786</v>
      </c>
      <c r="B150" s="293" t="s">
        <v>836</v>
      </c>
      <c r="C150" s="320" t="s">
        <v>766</v>
      </c>
      <c r="D150" s="314">
        <v>0</v>
      </c>
      <c r="E150" s="314">
        <v>0</v>
      </c>
      <c r="F150" s="314">
        <v>0</v>
      </c>
      <c r="G150" s="314">
        <v>0</v>
      </c>
      <c r="H150" s="314">
        <v>0</v>
      </c>
      <c r="I150" s="314">
        <v>0</v>
      </c>
      <c r="J150" s="314">
        <v>0</v>
      </c>
      <c r="K150" s="314">
        <v>0</v>
      </c>
      <c r="L150" s="314">
        <v>0</v>
      </c>
      <c r="M150" s="314">
        <v>0</v>
      </c>
      <c r="N150" s="314">
        <v>0</v>
      </c>
    </row>
    <row r="151" spans="1:14" s="290" customFormat="1" x14ac:dyDescent="0.25">
      <c r="A151" s="319" t="s">
        <v>1018</v>
      </c>
      <c r="B151" s="294" t="s">
        <v>655</v>
      </c>
      <c r="C151" s="320" t="s">
        <v>766</v>
      </c>
      <c r="D151" s="314">
        <v>0</v>
      </c>
      <c r="E151" s="314">
        <v>0</v>
      </c>
      <c r="F151" s="314">
        <v>0</v>
      </c>
      <c r="G151" s="314">
        <v>0</v>
      </c>
      <c r="H151" s="314">
        <v>0</v>
      </c>
      <c r="I151" s="314">
        <v>0</v>
      </c>
      <c r="J151" s="314">
        <v>0</v>
      </c>
      <c r="K151" s="314">
        <v>0</v>
      </c>
      <c r="L151" s="314">
        <v>0</v>
      </c>
      <c r="M151" s="314">
        <v>0</v>
      </c>
      <c r="N151" s="314">
        <v>0</v>
      </c>
    </row>
    <row r="152" spans="1:14" s="290" customFormat="1" x14ac:dyDescent="0.25">
      <c r="A152" s="319" t="s">
        <v>1019</v>
      </c>
      <c r="B152" s="294" t="s">
        <v>643</v>
      </c>
      <c r="C152" s="320" t="s">
        <v>766</v>
      </c>
      <c r="D152" s="314">
        <v>0</v>
      </c>
      <c r="E152" s="314">
        <v>0</v>
      </c>
      <c r="F152" s="314">
        <v>0</v>
      </c>
      <c r="G152" s="314">
        <v>0</v>
      </c>
      <c r="H152" s="314">
        <v>0</v>
      </c>
      <c r="I152" s="314">
        <v>0</v>
      </c>
      <c r="J152" s="314">
        <v>0</v>
      </c>
      <c r="K152" s="314">
        <v>0</v>
      </c>
      <c r="L152" s="314">
        <v>0</v>
      </c>
      <c r="M152" s="314">
        <v>0</v>
      </c>
      <c r="N152" s="314">
        <v>0</v>
      </c>
    </row>
    <row r="153" spans="1:14" s="290" customFormat="1" x14ac:dyDescent="0.25">
      <c r="A153" s="319" t="s">
        <v>787</v>
      </c>
      <c r="B153" s="292" t="s">
        <v>968</v>
      </c>
      <c r="C153" s="320" t="s">
        <v>766</v>
      </c>
      <c r="D153" s="314">
        <v>0</v>
      </c>
      <c r="E153" s="314">
        <v>0</v>
      </c>
      <c r="F153" s="314">
        <v>0</v>
      </c>
      <c r="G153" s="314">
        <v>0</v>
      </c>
      <c r="H153" s="314">
        <v>0</v>
      </c>
      <c r="I153" s="314">
        <v>0</v>
      </c>
      <c r="J153" s="314">
        <v>0</v>
      </c>
      <c r="K153" s="314">
        <v>0</v>
      </c>
      <c r="L153" s="314">
        <v>0</v>
      </c>
      <c r="M153" s="314">
        <v>0</v>
      </c>
      <c r="N153" s="314">
        <v>0</v>
      </c>
    </row>
    <row r="154" spans="1:14" s="331" customFormat="1" x14ac:dyDescent="0.2">
      <c r="A154" s="325" t="s">
        <v>32</v>
      </c>
      <c r="B154" s="332" t="s">
        <v>11</v>
      </c>
      <c r="C154" s="327" t="s">
        <v>766</v>
      </c>
      <c r="D154" s="328">
        <f>D155+D156+D157+D158</f>
        <v>80.41</v>
      </c>
      <c r="E154" s="328">
        <f>E158</f>
        <v>0</v>
      </c>
      <c r="F154" s="328">
        <v>0</v>
      </c>
      <c r="G154" s="328">
        <v>24.681587447249981</v>
      </c>
      <c r="H154" s="328">
        <f>H155+H156+H157+H158</f>
        <v>94.6999999999978</v>
      </c>
      <c r="I154" s="328">
        <f>I158</f>
        <v>48.307036086927326</v>
      </c>
      <c r="J154" s="328">
        <f>J155+J156+J157+J158</f>
        <v>78.007452232493534</v>
      </c>
      <c r="K154" s="328">
        <f>K155+K156+K157+K158</f>
        <v>16.420996610758891</v>
      </c>
      <c r="L154" s="328">
        <f>L155+L156+L157+L158</f>
        <v>94.288613173432879</v>
      </c>
      <c r="M154" s="328">
        <f>M155+M156+M157+M158</f>
        <v>89.409620144936198</v>
      </c>
      <c r="N154" s="328">
        <f>N155+N156+N157+N158</f>
        <v>266.99606540592424</v>
      </c>
    </row>
    <row r="155" spans="1:14" s="290" customFormat="1" x14ac:dyDescent="0.25">
      <c r="A155" s="319" t="s">
        <v>52</v>
      </c>
      <c r="B155" s="295" t="s">
        <v>841</v>
      </c>
      <c r="C155" s="320" t="s">
        <v>766</v>
      </c>
      <c r="D155" s="314">
        <v>0</v>
      </c>
      <c r="E155" s="314">
        <f>E147</f>
        <v>0</v>
      </c>
      <c r="F155" s="314">
        <v>0</v>
      </c>
      <c r="G155" s="314">
        <v>0</v>
      </c>
      <c r="H155" s="314">
        <v>0</v>
      </c>
      <c r="I155" s="314">
        <f>I147</f>
        <v>0</v>
      </c>
      <c r="J155" s="314">
        <v>0</v>
      </c>
      <c r="K155" s="314">
        <v>0</v>
      </c>
      <c r="L155" s="314">
        <v>0</v>
      </c>
      <c r="M155" s="314">
        <v>0</v>
      </c>
      <c r="N155" s="314">
        <v>0</v>
      </c>
    </row>
    <row r="156" spans="1:14" s="290" customFormat="1" x14ac:dyDescent="0.25">
      <c r="A156" s="319" t="s">
        <v>53</v>
      </c>
      <c r="B156" s="295" t="s">
        <v>13</v>
      </c>
      <c r="C156" s="320" t="s">
        <v>766</v>
      </c>
      <c r="D156" s="314">
        <v>0</v>
      </c>
      <c r="E156" s="314">
        <v>0</v>
      </c>
      <c r="F156" s="314">
        <v>0</v>
      </c>
      <c r="G156" s="314">
        <v>0</v>
      </c>
      <c r="H156" s="314">
        <v>0</v>
      </c>
      <c r="I156" s="314">
        <v>0</v>
      </c>
      <c r="J156" s="314">
        <v>0</v>
      </c>
      <c r="K156" s="314">
        <v>0</v>
      </c>
      <c r="L156" s="314">
        <v>0</v>
      </c>
      <c r="M156" s="314">
        <v>0</v>
      </c>
      <c r="N156" s="314">
        <v>0</v>
      </c>
    </row>
    <row r="157" spans="1:14" s="290" customFormat="1" x14ac:dyDescent="0.25">
      <c r="A157" s="319" t="s">
        <v>65</v>
      </c>
      <c r="B157" s="295" t="s">
        <v>14</v>
      </c>
      <c r="C157" s="320" t="s">
        <v>766</v>
      </c>
      <c r="D157" s="314">
        <v>0</v>
      </c>
      <c r="E157" s="314">
        <v>0</v>
      </c>
      <c r="F157" s="314">
        <v>0</v>
      </c>
      <c r="G157" s="314">
        <v>0</v>
      </c>
      <c r="H157" s="314">
        <v>0</v>
      </c>
      <c r="I157" s="314">
        <v>0</v>
      </c>
      <c r="J157" s="314">
        <v>0</v>
      </c>
      <c r="K157" s="314">
        <v>0</v>
      </c>
      <c r="L157" s="314">
        <v>0</v>
      </c>
      <c r="M157" s="314">
        <v>0</v>
      </c>
      <c r="N157" s="314">
        <v>0</v>
      </c>
    </row>
    <row r="158" spans="1:14" s="290" customFormat="1" ht="18" customHeight="1" x14ac:dyDescent="0.25">
      <c r="A158" s="319" t="s">
        <v>66</v>
      </c>
      <c r="B158" s="295" t="s">
        <v>842</v>
      </c>
      <c r="C158" s="320" t="s">
        <v>766</v>
      </c>
      <c r="D158" s="342">
        <v>80.41</v>
      </c>
      <c r="E158" s="342">
        <v>0</v>
      </c>
      <c r="F158" s="342">
        <v>0</v>
      </c>
      <c r="G158" s="342">
        <v>24.681587447249981</v>
      </c>
      <c r="H158" s="342">
        <f t="shared" ref="G158:L158" si="57">H139</f>
        <v>94.6999999999978</v>
      </c>
      <c r="I158" s="342">
        <f t="shared" si="57"/>
        <v>48.307036086927326</v>
      </c>
      <c r="J158" s="342">
        <f t="shared" si="57"/>
        <v>78.007452232493534</v>
      </c>
      <c r="K158" s="342">
        <f t="shared" si="57"/>
        <v>16.420996610758891</v>
      </c>
      <c r="L158" s="342">
        <f t="shared" si="57"/>
        <v>94.288613173432879</v>
      </c>
      <c r="M158" s="329">
        <f>K158+I158+G158</f>
        <v>89.409620144936198</v>
      </c>
      <c r="N158" s="329">
        <f>L158+J158+H158</f>
        <v>266.99606540592424</v>
      </c>
    </row>
    <row r="159" spans="1:14" s="331" customFormat="1" ht="18" customHeight="1" x14ac:dyDescent="0.25">
      <c r="A159" s="325" t="s">
        <v>539</v>
      </c>
      <c r="B159" s="332" t="s">
        <v>885</v>
      </c>
      <c r="C159" s="327" t="s">
        <v>290</v>
      </c>
      <c r="D159" s="314">
        <v>0</v>
      </c>
      <c r="E159" s="314">
        <v>0</v>
      </c>
      <c r="F159" s="314">
        <v>0</v>
      </c>
      <c r="G159" s="314">
        <v>0</v>
      </c>
      <c r="H159" s="314">
        <v>0</v>
      </c>
      <c r="I159" s="314">
        <v>0</v>
      </c>
      <c r="J159" s="314">
        <v>0</v>
      </c>
      <c r="K159" s="314">
        <v>0</v>
      </c>
      <c r="L159" s="314">
        <v>0</v>
      </c>
      <c r="M159" s="314">
        <v>0</v>
      </c>
      <c r="N159" s="314">
        <v>0</v>
      </c>
    </row>
    <row r="160" spans="1:14" s="334" customFormat="1" ht="37.5" customHeight="1" x14ac:dyDescent="0.25">
      <c r="A160" s="319" t="s">
        <v>540</v>
      </c>
      <c r="B160" s="295" t="s">
        <v>1103</v>
      </c>
      <c r="C160" s="320" t="s">
        <v>766</v>
      </c>
      <c r="D160" s="314">
        <f t="shared" ref="D160:E160" si="58">D109+D105+D69</f>
        <v>474.62999999999988</v>
      </c>
      <c r="E160" s="314">
        <f t="shared" si="58"/>
        <v>314.41128961000015</v>
      </c>
      <c r="F160" s="314">
        <f t="shared" ref="F160:H160" si="59">F109+F105+F69</f>
        <v>228.75000000000023</v>
      </c>
      <c r="G160" s="314">
        <v>359.568783263</v>
      </c>
      <c r="H160" s="314">
        <f t="shared" si="59"/>
        <v>242.0946137950348</v>
      </c>
      <c r="I160" s="314">
        <f t="shared" ref="I160:L160" si="60">I109+I105+I69</f>
        <v>374.96703608692735</v>
      </c>
      <c r="J160" s="314">
        <f t="shared" si="60"/>
        <v>392.2168551886698</v>
      </c>
      <c r="K160" s="314">
        <f t="shared" si="60"/>
        <v>343.08099661075892</v>
      </c>
      <c r="L160" s="314">
        <f t="shared" si="60"/>
        <v>408.49801612960914</v>
      </c>
      <c r="M160" s="314">
        <f>M109+M105+M69</f>
        <v>1077.6168159606864</v>
      </c>
      <c r="N160" s="314">
        <f>N109+N105+N69</f>
        <v>1042.8094851133137</v>
      </c>
    </row>
    <row r="161" spans="1:14" s="334" customFormat="1" ht="18" customHeight="1" x14ac:dyDescent="0.25">
      <c r="A161" s="319" t="s">
        <v>541</v>
      </c>
      <c r="B161" s="295" t="s">
        <v>1055</v>
      </c>
      <c r="C161" s="320" t="s">
        <v>766</v>
      </c>
      <c r="D161" s="314">
        <v>564.11635711999998</v>
      </c>
      <c r="E161" s="314">
        <v>1018.979</v>
      </c>
      <c r="F161" s="314">
        <v>892.76099099999999</v>
      </c>
      <c r="G161" s="314">
        <v>1018.979</v>
      </c>
      <c r="H161" s="314">
        <f>F163</f>
        <v>1198.4649159999999</v>
      </c>
      <c r="I161" s="314">
        <v>1231.96</v>
      </c>
      <c r="J161" s="314">
        <f>H163</f>
        <v>1599.1649159999997</v>
      </c>
      <c r="K161" s="314">
        <v>1231.96</v>
      </c>
      <c r="L161" s="314">
        <f>J163</f>
        <v>2264.5149159999996</v>
      </c>
      <c r="M161" s="314">
        <v>1231.96</v>
      </c>
      <c r="N161" s="314">
        <v>1231.96</v>
      </c>
    </row>
    <row r="162" spans="1:14" s="334" customFormat="1" ht="18" customHeight="1" x14ac:dyDescent="0.25">
      <c r="A162" s="319" t="s">
        <v>950</v>
      </c>
      <c r="B162" s="141" t="s">
        <v>973</v>
      </c>
      <c r="C162" s="320" t="s">
        <v>766</v>
      </c>
      <c r="D162" s="314">
        <v>514.11635711999998</v>
      </c>
      <c r="E162" s="314">
        <v>114.116</v>
      </c>
      <c r="F162" s="314">
        <v>0</v>
      </c>
      <c r="G162" s="314">
        <v>0</v>
      </c>
      <c r="H162" s="314">
        <v>0</v>
      </c>
      <c r="I162" s="314">
        <v>0</v>
      </c>
      <c r="J162" s="314">
        <v>0</v>
      </c>
      <c r="K162" s="314">
        <v>0</v>
      </c>
      <c r="L162" s="314">
        <v>0</v>
      </c>
      <c r="M162" s="314">
        <v>0</v>
      </c>
      <c r="N162" s="314">
        <v>0</v>
      </c>
    </row>
    <row r="163" spans="1:14" s="334" customFormat="1" ht="18" customHeight="1" x14ac:dyDescent="0.25">
      <c r="A163" s="319" t="s">
        <v>648</v>
      </c>
      <c r="B163" s="295" t="s">
        <v>1109</v>
      </c>
      <c r="C163" s="320" t="s">
        <v>766</v>
      </c>
      <c r="D163" s="314">
        <v>1018.98</v>
      </c>
      <c r="E163" s="314">
        <v>892.76099099999999</v>
      </c>
      <c r="F163" s="314">
        <v>1198.4649159999999</v>
      </c>
      <c r="G163" s="314">
        <v>892.76099099999999</v>
      </c>
      <c r="H163" s="314">
        <f>H161+649.41-248.71</f>
        <v>1599.1649159999997</v>
      </c>
      <c r="I163" s="314">
        <v>1231.96</v>
      </c>
      <c r="J163" s="314">
        <f>J161+914.06-248.71</f>
        <v>2264.5149159999996</v>
      </c>
      <c r="K163" s="314">
        <v>1231.96</v>
      </c>
      <c r="L163" s="314">
        <f>L161+361.95-248.71</f>
        <v>2377.7549159999994</v>
      </c>
      <c r="M163" s="314">
        <v>1231.96</v>
      </c>
      <c r="N163" s="314">
        <v>1231.96</v>
      </c>
    </row>
    <row r="164" spans="1:14" s="334" customFormat="1" ht="18" customHeight="1" x14ac:dyDescent="0.25">
      <c r="A164" s="319" t="s">
        <v>951</v>
      </c>
      <c r="B164" s="141" t="s">
        <v>974</v>
      </c>
      <c r="C164" s="320" t="s">
        <v>766</v>
      </c>
      <c r="D164" s="314">
        <v>114.12</v>
      </c>
      <c r="E164" s="314">
        <v>0</v>
      </c>
      <c r="F164" s="314">
        <v>0</v>
      </c>
      <c r="G164" s="314">
        <v>0</v>
      </c>
      <c r="H164" s="314">
        <v>0</v>
      </c>
      <c r="I164" s="314">
        <v>0</v>
      </c>
      <c r="J164" s="314">
        <v>0</v>
      </c>
      <c r="K164" s="314">
        <v>0</v>
      </c>
      <c r="L164" s="314">
        <v>0</v>
      </c>
      <c r="M164" s="314">
        <v>0</v>
      </c>
      <c r="N164" s="314">
        <v>0</v>
      </c>
    </row>
    <row r="165" spans="1:14" s="334" customFormat="1" ht="31.5" x14ac:dyDescent="0.25">
      <c r="A165" s="319" t="s">
        <v>649</v>
      </c>
      <c r="B165" s="295" t="s">
        <v>1110</v>
      </c>
      <c r="C165" s="320" t="s">
        <v>290</v>
      </c>
      <c r="D165" s="342">
        <f t="shared" ref="D165" si="61">D163/D160</f>
        <v>2.1468933695720884</v>
      </c>
      <c r="E165" s="342">
        <f>E163/E160</f>
        <v>2.8394686212043858</v>
      </c>
      <c r="F165" s="342">
        <f>F163/F160</f>
        <v>5.2391908896174808</v>
      </c>
      <c r="G165" s="342">
        <v>2.4828656784340657</v>
      </c>
      <c r="H165" s="342">
        <f t="shared" ref="G165:H165" si="62">H163/H160</f>
        <v>6.6055369466166844</v>
      </c>
      <c r="I165" s="342">
        <f t="shared" ref="I165:L165" si="63">I163/I160</f>
        <v>3.2855154758574536</v>
      </c>
      <c r="J165" s="342">
        <f t="shared" si="63"/>
        <v>5.773629781694849</v>
      </c>
      <c r="K165" s="342">
        <f t="shared" si="63"/>
        <v>3.5908721618811055</v>
      </c>
      <c r="L165" s="342">
        <f t="shared" si="63"/>
        <v>5.8207257370023067</v>
      </c>
      <c r="M165" s="342">
        <f>M163/M160</f>
        <v>1.143226406412114</v>
      </c>
      <c r="N165" s="342">
        <f>N163/N160</f>
        <v>1.1813854952289131</v>
      </c>
    </row>
    <row r="166" spans="1:14" s="290" customFormat="1" ht="18.75" x14ac:dyDescent="0.25">
      <c r="A166" s="368" t="s">
        <v>538</v>
      </c>
      <c r="B166" s="369"/>
      <c r="C166" s="369"/>
      <c r="D166" s="369"/>
      <c r="E166" s="369"/>
      <c r="F166" s="369"/>
      <c r="G166" s="369"/>
      <c r="H166" s="369"/>
      <c r="I166" s="369"/>
      <c r="J166" s="369"/>
      <c r="K166" s="369"/>
      <c r="L166" s="369"/>
      <c r="M166" s="370"/>
      <c r="N166" s="265"/>
    </row>
    <row r="167" spans="1:14" s="331" customFormat="1" ht="31.5" customHeight="1" x14ac:dyDescent="0.2">
      <c r="A167" s="325" t="s">
        <v>542</v>
      </c>
      <c r="B167" s="332" t="s">
        <v>1056</v>
      </c>
      <c r="C167" s="327" t="s">
        <v>766</v>
      </c>
      <c r="D167" s="329">
        <f t="shared" ref="D167" si="64">D168+D172+D173+D174+D175+D176+D177+D178+D181+D184</f>
        <v>1692.07</v>
      </c>
      <c r="E167" s="329">
        <f>E168+E172+E173+E174+E175+E176+E177+E178+E181+E184</f>
        <v>1917.5089418</v>
      </c>
      <c r="F167" s="329">
        <f>F168+F172+F173+F174+F175+F176+F177+F178+F181+F184</f>
        <v>1862.86065033</v>
      </c>
      <c r="G167" s="329">
        <v>1863.1248443199997</v>
      </c>
      <c r="H167" s="329">
        <f>H168+H172+H173+H174+H175+H176+H177+H178+H181+H184</f>
        <v>1748.8712677369679</v>
      </c>
      <c r="I167" s="329">
        <f t="shared" ref="I167:K167" si="65">SUM(I168:I184)</f>
        <v>1932.2734595069032</v>
      </c>
      <c r="J167" s="329">
        <f>J168+J172+J173+J174+J175+J176+J177+J178+J181+J184</f>
        <v>1981.6045307650836</v>
      </c>
      <c r="K167" s="329">
        <f t="shared" si="65"/>
        <v>2004.155104560454</v>
      </c>
      <c r="L167" s="329">
        <f>L168+L172+L173+L174+L175+L176+L177+L178+L181+L184</f>
        <v>2055.4339608790424</v>
      </c>
      <c r="M167" s="329">
        <f t="shared" ref="M167:N230" si="66">K167+I167+G167</f>
        <v>5799.5534083873572</v>
      </c>
      <c r="N167" s="329">
        <f t="shared" si="66"/>
        <v>5785.9097593810939</v>
      </c>
    </row>
    <row r="168" spans="1:14" s="290" customFormat="1" x14ac:dyDescent="0.25">
      <c r="A168" s="319" t="s">
        <v>543</v>
      </c>
      <c r="B168" s="292" t="s">
        <v>1045</v>
      </c>
      <c r="C168" s="320" t="s">
        <v>766</v>
      </c>
      <c r="D168" s="314">
        <v>0</v>
      </c>
      <c r="E168" s="314">
        <v>0</v>
      </c>
      <c r="F168" s="314">
        <v>0</v>
      </c>
      <c r="G168" s="314">
        <v>0</v>
      </c>
      <c r="H168" s="314">
        <v>0</v>
      </c>
      <c r="I168" s="314">
        <v>0</v>
      </c>
      <c r="J168" s="314">
        <v>0</v>
      </c>
      <c r="K168" s="314">
        <v>0</v>
      </c>
      <c r="L168" s="314">
        <v>0</v>
      </c>
      <c r="M168" s="311">
        <f t="shared" si="66"/>
        <v>0</v>
      </c>
      <c r="N168" s="311">
        <f t="shared" si="66"/>
        <v>0</v>
      </c>
    </row>
    <row r="169" spans="1:14" s="290" customFormat="1" ht="31.5" x14ac:dyDescent="0.25">
      <c r="A169" s="319" t="s">
        <v>908</v>
      </c>
      <c r="B169" s="141" t="s">
        <v>919</v>
      </c>
      <c r="C169" s="320" t="s">
        <v>766</v>
      </c>
      <c r="D169" s="314">
        <v>0</v>
      </c>
      <c r="E169" s="314">
        <v>0</v>
      </c>
      <c r="F169" s="314">
        <v>0</v>
      </c>
      <c r="G169" s="314">
        <v>0</v>
      </c>
      <c r="H169" s="314">
        <v>0</v>
      </c>
      <c r="I169" s="314">
        <v>0</v>
      </c>
      <c r="J169" s="314">
        <v>0</v>
      </c>
      <c r="K169" s="314">
        <v>0</v>
      </c>
      <c r="L169" s="314">
        <v>0</v>
      </c>
      <c r="M169" s="311">
        <f t="shared" si="66"/>
        <v>0</v>
      </c>
      <c r="N169" s="311">
        <f t="shared" si="66"/>
        <v>0</v>
      </c>
    </row>
    <row r="170" spans="1:14" s="290" customFormat="1" ht="31.5" x14ac:dyDescent="0.25">
      <c r="A170" s="319" t="s">
        <v>909</v>
      </c>
      <c r="B170" s="141" t="s">
        <v>920</v>
      </c>
      <c r="C170" s="320" t="s">
        <v>766</v>
      </c>
      <c r="D170" s="314">
        <v>0</v>
      </c>
      <c r="E170" s="314">
        <v>0</v>
      </c>
      <c r="F170" s="314">
        <v>0</v>
      </c>
      <c r="G170" s="314">
        <v>0</v>
      </c>
      <c r="H170" s="314">
        <v>0</v>
      </c>
      <c r="I170" s="314">
        <v>0</v>
      </c>
      <c r="J170" s="314">
        <v>0</v>
      </c>
      <c r="K170" s="314">
        <v>0</v>
      </c>
      <c r="L170" s="314">
        <v>0</v>
      </c>
      <c r="M170" s="311">
        <f t="shared" si="66"/>
        <v>0</v>
      </c>
      <c r="N170" s="311">
        <f t="shared" si="66"/>
        <v>0</v>
      </c>
    </row>
    <row r="171" spans="1:14" s="290" customFormat="1" ht="31.5" x14ac:dyDescent="0.25">
      <c r="A171" s="319" t="s">
        <v>1020</v>
      </c>
      <c r="B171" s="141" t="s">
        <v>905</v>
      </c>
      <c r="C171" s="320" t="s">
        <v>766</v>
      </c>
      <c r="D171" s="314">
        <v>0</v>
      </c>
      <c r="E171" s="314">
        <v>0</v>
      </c>
      <c r="F171" s="314">
        <v>0</v>
      </c>
      <c r="G171" s="314">
        <v>0</v>
      </c>
      <c r="H171" s="314">
        <v>0</v>
      </c>
      <c r="I171" s="314">
        <v>0</v>
      </c>
      <c r="J171" s="314">
        <v>0</v>
      </c>
      <c r="K171" s="314">
        <v>0</v>
      </c>
      <c r="L171" s="314">
        <v>0</v>
      </c>
      <c r="M171" s="311">
        <f t="shared" si="66"/>
        <v>0</v>
      </c>
      <c r="N171" s="311">
        <f t="shared" si="66"/>
        <v>0</v>
      </c>
    </row>
    <row r="172" spans="1:14" s="290" customFormat="1" x14ac:dyDescent="0.25">
      <c r="A172" s="319" t="s">
        <v>544</v>
      </c>
      <c r="B172" s="292" t="s">
        <v>1084</v>
      </c>
      <c r="C172" s="320" t="s">
        <v>766</v>
      </c>
      <c r="D172" s="314">
        <v>0</v>
      </c>
      <c r="E172" s="314">
        <v>0</v>
      </c>
      <c r="F172" s="314">
        <v>0</v>
      </c>
      <c r="G172" s="314">
        <v>0</v>
      </c>
      <c r="H172" s="314">
        <v>0</v>
      </c>
      <c r="I172" s="314">
        <v>0</v>
      </c>
      <c r="J172" s="314">
        <v>0</v>
      </c>
      <c r="K172" s="314">
        <v>0</v>
      </c>
      <c r="L172" s="314">
        <v>0</v>
      </c>
      <c r="M172" s="311">
        <f t="shared" si="66"/>
        <v>0</v>
      </c>
      <c r="N172" s="311">
        <f t="shared" si="66"/>
        <v>0</v>
      </c>
    </row>
    <row r="173" spans="1:14" s="290" customFormat="1" x14ac:dyDescent="0.25">
      <c r="A173" s="319" t="s">
        <v>660</v>
      </c>
      <c r="B173" s="292" t="s">
        <v>965</v>
      </c>
      <c r="C173" s="320" t="s">
        <v>766</v>
      </c>
      <c r="D173" s="311">
        <v>1544.11</v>
      </c>
      <c r="E173" s="314">
        <v>1637.9147091899999</v>
      </c>
      <c r="F173" s="311">
        <v>1794.9085899700001</v>
      </c>
      <c r="G173" s="311">
        <v>1863.1248443199997</v>
      </c>
      <c r="H173" s="311">
        <f>H29*1.2</f>
        <v>1748.8712677369679</v>
      </c>
      <c r="I173" s="311">
        <f>(G173-113.59)*1.039524+113.59</f>
        <v>1932.2734595069032</v>
      </c>
      <c r="J173" s="311">
        <f>J29*1.2</f>
        <v>1981.6045307650836</v>
      </c>
      <c r="K173" s="311">
        <f>(I173-113.59)*1.039524+113.59</f>
        <v>2004.155104560454</v>
      </c>
      <c r="L173" s="311">
        <f>L29*1.2</f>
        <v>2055.4339608790424</v>
      </c>
      <c r="M173" s="311">
        <f t="shared" si="66"/>
        <v>5799.5534083873572</v>
      </c>
      <c r="N173" s="311">
        <f t="shared" si="66"/>
        <v>5785.9097593810939</v>
      </c>
    </row>
    <row r="174" spans="1:14" s="290" customFormat="1" x14ac:dyDescent="0.25">
      <c r="A174" s="319" t="s">
        <v>788</v>
      </c>
      <c r="B174" s="292" t="s">
        <v>1085</v>
      </c>
      <c r="C174" s="320" t="s">
        <v>766</v>
      </c>
      <c r="D174" s="314">
        <v>0</v>
      </c>
      <c r="E174" s="314">
        <v>0</v>
      </c>
      <c r="F174" s="314">
        <v>0</v>
      </c>
      <c r="G174" s="314">
        <v>0</v>
      </c>
      <c r="H174" s="314">
        <v>0</v>
      </c>
      <c r="I174" s="314">
        <v>0</v>
      </c>
      <c r="J174" s="314">
        <v>0</v>
      </c>
      <c r="K174" s="314">
        <v>0</v>
      </c>
      <c r="L174" s="314">
        <v>0</v>
      </c>
      <c r="M174" s="311">
        <f t="shared" si="66"/>
        <v>0</v>
      </c>
      <c r="N174" s="311">
        <f t="shared" si="66"/>
        <v>0</v>
      </c>
    </row>
    <row r="175" spans="1:14" s="290" customFormat="1" x14ac:dyDescent="0.25">
      <c r="A175" s="319" t="s">
        <v>789</v>
      </c>
      <c r="B175" s="292" t="s">
        <v>966</v>
      </c>
      <c r="C175" s="320" t="s">
        <v>766</v>
      </c>
      <c r="D175" s="314">
        <v>122.97</v>
      </c>
      <c r="E175" s="314">
        <f>167.36+18.22821003+0.05398202+18.27352856</f>
        <v>203.91572061000002</v>
      </c>
      <c r="F175" s="314">
        <v>0.86517878000000004</v>
      </c>
      <c r="G175" s="314">
        <v>0</v>
      </c>
      <c r="H175" s="314">
        <v>0</v>
      </c>
      <c r="I175" s="314">
        <v>0</v>
      </c>
      <c r="J175" s="314">
        <v>0</v>
      </c>
      <c r="K175" s="314">
        <v>0</v>
      </c>
      <c r="L175" s="314">
        <v>0</v>
      </c>
      <c r="M175" s="311">
        <f t="shared" si="66"/>
        <v>0</v>
      </c>
      <c r="N175" s="311">
        <f t="shared" si="66"/>
        <v>0</v>
      </c>
    </row>
    <row r="176" spans="1:14" s="290" customFormat="1" x14ac:dyDescent="0.25">
      <c r="A176" s="319" t="s">
        <v>790</v>
      </c>
      <c r="B176" s="292" t="s">
        <v>967</v>
      </c>
      <c r="C176" s="320" t="s">
        <v>766</v>
      </c>
      <c r="D176" s="314">
        <v>0</v>
      </c>
      <c r="E176" s="314">
        <v>0</v>
      </c>
      <c r="F176" s="314">
        <v>0</v>
      </c>
      <c r="G176" s="314">
        <v>0</v>
      </c>
      <c r="H176" s="314">
        <v>0</v>
      </c>
      <c r="I176" s="314">
        <v>0</v>
      </c>
      <c r="J176" s="314">
        <v>0</v>
      </c>
      <c r="K176" s="314">
        <v>0</v>
      </c>
      <c r="L176" s="314">
        <v>0</v>
      </c>
      <c r="M176" s="311">
        <f t="shared" si="66"/>
        <v>0</v>
      </c>
      <c r="N176" s="311">
        <f t="shared" si="66"/>
        <v>0</v>
      </c>
    </row>
    <row r="177" spans="1:14" s="290" customFormat="1" x14ac:dyDescent="0.25">
      <c r="A177" s="319" t="s">
        <v>791</v>
      </c>
      <c r="B177" s="292" t="s">
        <v>1092</v>
      </c>
      <c r="C177" s="320" t="s">
        <v>766</v>
      </c>
      <c r="D177" s="314">
        <v>0</v>
      </c>
      <c r="E177" s="314">
        <v>0</v>
      </c>
      <c r="F177" s="314">
        <v>0</v>
      </c>
      <c r="G177" s="314">
        <v>0</v>
      </c>
      <c r="H177" s="314">
        <v>0</v>
      </c>
      <c r="I177" s="314">
        <v>0</v>
      </c>
      <c r="J177" s="314">
        <v>0</v>
      </c>
      <c r="K177" s="314">
        <v>0</v>
      </c>
      <c r="L177" s="314">
        <v>0</v>
      </c>
      <c r="M177" s="311">
        <f t="shared" si="66"/>
        <v>0</v>
      </c>
      <c r="N177" s="311">
        <f t="shared" si="66"/>
        <v>0</v>
      </c>
    </row>
    <row r="178" spans="1:14" s="290" customFormat="1" ht="31.5" x14ac:dyDescent="0.25">
      <c r="A178" s="319" t="s">
        <v>792</v>
      </c>
      <c r="B178" s="293" t="s">
        <v>836</v>
      </c>
      <c r="C178" s="320" t="s">
        <v>766</v>
      </c>
      <c r="D178" s="314">
        <v>0</v>
      </c>
      <c r="E178" s="314">
        <f>E179+E180</f>
        <v>0</v>
      </c>
      <c r="F178" s="314">
        <v>0</v>
      </c>
      <c r="G178" s="314">
        <v>0</v>
      </c>
      <c r="H178" s="314">
        <v>0</v>
      </c>
      <c r="I178" s="314">
        <v>0</v>
      </c>
      <c r="J178" s="314">
        <v>0</v>
      </c>
      <c r="K178" s="314">
        <v>0</v>
      </c>
      <c r="L178" s="314">
        <v>0</v>
      </c>
      <c r="M178" s="311">
        <f t="shared" si="66"/>
        <v>0</v>
      </c>
      <c r="N178" s="311">
        <f t="shared" si="66"/>
        <v>0</v>
      </c>
    </row>
    <row r="179" spans="1:14" s="290" customFormat="1" x14ac:dyDescent="0.25">
      <c r="A179" s="319" t="s">
        <v>1021</v>
      </c>
      <c r="B179" s="294" t="s">
        <v>655</v>
      </c>
      <c r="C179" s="320" t="s">
        <v>766</v>
      </c>
      <c r="D179" s="314">
        <v>0</v>
      </c>
      <c r="E179" s="314">
        <v>0</v>
      </c>
      <c r="F179" s="314">
        <v>0</v>
      </c>
      <c r="G179" s="314">
        <v>0</v>
      </c>
      <c r="H179" s="314">
        <v>0</v>
      </c>
      <c r="I179" s="314">
        <v>0</v>
      </c>
      <c r="J179" s="314">
        <v>0</v>
      </c>
      <c r="K179" s="314">
        <v>0</v>
      </c>
      <c r="L179" s="314">
        <v>0</v>
      </c>
      <c r="M179" s="311">
        <f t="shared" si="66"/>
        <v>0</v>
      </c>
      <c r="N179" s="311">
        <f t="shared" si="66"/>
        <v>0</v>
      </c>
    </row>
    <row r="180" spans="1:14" s="290" customFormat="1" x14ac:dyDescent="0.25">
      <c r="A180" s="319" t="s">
        <v>1022</v>
      </c>
      <c r="B180" s="294" t="s">
        <v>643</v>
      </c>
      <c r="C180" s="320" t="s">
        <v>766</v>
      </c>
      <c r="D180" s="314">
        <v>0</v>
      </c>
      <c r="E180" s="314">
        <v>0</v>
      </c>
      <c r="F180" s="314">
        <v>0</v>
      </c>
      <c r="G180" s="314">
        <v>0</v>
      </c>
      <c r="H180" s="314">
        <v>0</v>
      </c>
      <c r="I180" s="314">
        <v>0</v>
      </c>
      <c r="J180" s="314">
        <v>0</v>
      </c>
      <c r="K180" s="314">
        <v>0</v>
      </c>
      <c r="L180" s="314">
        <v>0</v>
      </c>
      <c r="M180" s="311">
        <f t="shared" si="66"/>
        <v>0</v>
      </c>
      <c r="N180" s="311">
        <f t="shared" si="66"/>
        <v>0</v>
      </c>
    </row>
    <row r="181" spans="1:14" s="290" customFormat="1" ht="31.5" x14ac:dyDescent="0.25">
      <c r="A181" s="319" t="s">
        <v>793</v>
      </c>
      <c r="B181" s="295" t="s">
        <v>1057</v>
      </c>
      <c r="C181" s="320" t="s">
        <v>766</v>
      </c>
      <c r="D181" s="314">
        <v>0</v>
      </c>
      <c r="E181" s="314">
        <f>SUM(E182:E183)</f>
        <v>52</v>
      </c>
      <c r="F181" s="314">
        <v>49.561519320000002</v>
      </c>
      <c r="G181" s="314">
        <v>0</v>
      </c>
      <c r="H181" s="314">
        <v>0</v>
      </c>
      <c r="I181" s="314">
        <v>0</v>
      </c>
      <c r="J181" s="314">
        <v>0</v>
      </c>
      <c r="K181" s="314">
        <v>0</v>
      </c>
      <c r="L181" s="314">
        <v>0</v>
      </c>
      <c r="M181" s="311">
        <f t="shared" si="66"/>
        <v>0</v>
      </c>
      <c r="N181" s="311">
        <f t="shared" si="66"/>
        <v>0</v>
      </c>
    </row>
    <row r="182" spans="1:14" s="290" customFormat="1" x14ac:dyDescent="0.25">
      <c r="A182" s="319" t="s">
        <v>910</v>
      </c>
      <c r="B182" s="141" t="s">
        <v>948</v>
      </c>
      <c r="C182" s="320" t="s">
        <v>766</v>
      </c>
      <c r="D182" s="314">
        <v>0</v>
      </c>
      <c r="E182" s="314">
        <v>52</v>
      </c>
      <c r="F182" s="314">
        <v>8.2753890299999995</v>
      </c>
      <c r="G182" s="314">
        <v>0</v>
      </c>
      <c r="H182" s="314">
        <v>0</v>
      </c>
      <c r="I182" s="314">
        <v>0</v>
      </c>
      <c r="J182" s="314">
        <v>0</v>
      </c>
      <c r="K182" s="314">
        <v>0</v>
      </c>
      <c r="L182" s="314">
        <v>0</v>
      </c>
      <c r="M182" s="311">
        <f t="shared" si="66"/>
        <v>0</v>
      </c>
      <c r="N182" s="311">
        <f t="shared" si="66"/>
        <v>0</v>
      </c>
    </row>
    <row r="183" spans="1:14" s="290" customFormat="1" x14ac:dyDescent="0.25">
      <c r="A183" s="319" t="s">
        <v>911</v>
      </c>
      <c r="B183" s="141" t="s">
        <v>949</v>
      </c>
      <c r="C183" s="320" t="s">
        <v>766</v>
      </c>
      <c r="D183" s="314">
        <v>0</v>
      </c>
      <c r="E183" s="314">
        <v>0</v>
      </c>
      <c r="F183" s="314">
        <v>41.286130290000003</v>
      </c>
      <c r="G183" s="314">
        <v>0</v>
      </c>
      <c r="H183" s="314">
        <v>0</v>
      </c>
      <c r="I183" s="314">
        <v>0</v>
      </c>
      <c r="J183" s="314">
        <v>0</v>
      </c>
      <c r="K183" s="314">
        <v>0</v>
      </c>
      <c r="L183" s="314">
        <v>0</v>
      </c>
      <c r="M183" s="311">
        <f t="shared" si="66"/>
        <v>0</v>
      </c>
      <c r="N183" s="311">
        <f t="shared" si="66"/>
        <v>0</v>
      </c>
    </row>
    <row r="184" spans="1:14" s="290" customFormat="1" x14ac:dyDescent="0.25">
      <c r="A184" s="319" t="s">
        <v>794</v>
      </c>
      <c r="B184" s="292" t="s">
        <v>968</v>
      </c>
      <c r="C184" s="320" t="s">
        <v>766</v>
      </c>
      <c r="D184" s="311">
        <v>24.99</v>
      </c>
      <c r="E184" s="314">
        <v>23.678512000000001</v>
      </c>
      <c r="F184" s="311">
        <v>17.525362260000001</v>
      </c>
      <c r="G184" s="311">
        <v>0</v>
      </c>
      <c r="H184" s="311">
        <f>H37*1.2</f>
        <v>0</v>
      </c>
      <c r="I184" s="311">
        <f>I40*1.2</f>
        <v>0</v>
      </c>
      <c r="J184" s="311">
        <f>J37*1.2</f>
        <v>0</v>
      </c>
      <c r="K184" s="311">
        <f>I184*1.04</f>
        <v>0</v>
      </c>
      <c r="L184" s="311">
        <f>L37*1.2</f>
        <v>0</v>
      </c>
      <c r="M184" s="311">
        <f t="shared" si="66"/>
        <v>0</v>
      </c>
      <c r="N184" s="311">
        <f t="shared" si="66"/>
        <v>0</v>
      </c>
    </row>
    <row r="185" spans="1:14" s="331" customFormat="1" x14ac:dyDescent="0.2">
      <c r="A185" s="325" t="s">
        <v>545</v>
      </c>
      <c r="B185" s="332" t="s">
        <v>1058</v>
      </c>
      <c r="C185" s="327" t="s">
        <v>766</v>
      </c>
      <c r="D185" s="329">
        <f t="shared" ref="D185" si="67">D186+D187+D191+D192+D193+D194+D195+D196+D198+D199+D200+D201+D202</f>
        <v>1485.43</v>
      </c>
      <c r="E185" s="329">
        <f>E186+E187+E191+E192+E193+E194+E195+E196+E198+E199+E200+E201+E202</f>
        <v>1165.62532607</v>
      </c>
      <c r="F185" s="329">
        <f>F186+F187+F191+F192+F193+F194+F195+F196+F198+F199+F200+F201+F202</f>
        <v>1470.2414228739999</v>
      </c>
      <c r="G185" s="329">
        <v>1419.0055216375999</v>
      </c>
      <c r="H185" s="329">
        <f>H186+H187+H191+H192+H193+H194+H195+H196+H198+H199+H200+H201+H202</f>
        <v>1327.6770305593786</v>
      </c>
      <c r="I185" s="329">
        <f>I186+I187+I191+I194+I195+I196+I198+I199+I200+I202+I201</f>
        <v>1474.8524194137412</v>
      </c>
      <c r="J185" s="329">
        <f>J186+J187+J191+J192+J193+J194+J195+J196+J198+J199+J200+J201+J202</f>
        <v>1408.7953049092068</v>
      </c>
      <c r="K185" s="329">
        <f>K186+K187+K191+K194+K195+K196+K198+K199+K200+K202</f>
        <v>1532.5738277928551</v>
      </c>
      <c r="L185" s="329">
        <f>L186+L187+L191+L192+L193+L194+L195+L196+L198+L199+L200+L201+L202</f>
        <v>1459.5065912435036</v>
      </c>
      <c r="M185" s="329">
        <f t="shared" si="66"/>
        <v>4426.431768844197</v>
      </c>
      <c r="N185" s="329">
        <f t="shared" si="66"/>
        <v>4195.9789267120887</v>
      </c>
    </row>
    <row r="186" spans="1:14" s="290" customFormat="1" x14ac:dyDescent="0.25">
      <c r="A186" s="319" t="s">
        <v>546</v>
      </c>
      <c r="B186" s="295" t="s">
        <v>886</v>
      </c>
      <c r="C186" s="320" t="s">
        <v>766</v>
      </c>
      <c r="D186" s="311">
        <v>17.79</v>
      </c>
      <c r="E186" s="314">
        <v>18.733775909999999</v>
      </c>
      <c r="F186" s="311">
        <v>19.750352679999999</v>
      </c>
      <c r="G186" s="311">
        <v>20.159808299999998</v>
      </c>
      <c r="H186" s="311">
        <f>H54*1.2</f>
        <v>24.171761671199999</v>
      </c>
      <c r="I186" s="311">
        <f>G186*1.039524</f>
        <v>20.956604563249197</v>
      </c>
      <c r="J186" s="311">
        <f>J54*1.2</f>
        <v>25.127126379492505</v>
      </c>
      <c r="K186" s="311">
        <f>I186*1.039254</f>
        <v>21.779235118774977</v>
      </c>
      <c r="L186" s="311">
        <f>L54*1.2</f>
        <v>26.113466598393106</v>
      </c>
      <c r="M186" s="311">
        <f t="shared" si="66"/>
        <v>62.895647982024173</v>
      </c>
      <c r="N186" s="311">
        <f t="shared" si="66"/>
        <v>75.412354649085614</v>
      </c>
    </row>
    <row r="187" spans="1:14" s="290" customFormat="1" x14ac:dyDescent="0.25">
      <c r="A187" s="319" t="s">
        <v>547</v>
      </c>
      <c r="B187" s="295" t="s">
        <v>1059</v>
      </c>
      <c r="C187" s="320" t="s">
        <v>766</v>
      </c>
      <c r="D187" s="311">
        <v>359.68</v>
      </c>
      <c r="E187" s="314">
        <v>15.54441181</v>
      </c>
      <c r="F187" s="311">
        <v>192.74297759999999</v>
      </c>
      <c r="G187" s="311">
        <v>188.96925619439997</v>
      </c>
      <c r="H187" s="311">
        <f>H56*1.2-32</f>
        <v>191.79243999999997</v>
      </c>
      <c r="I187" s="311">
        <f>G187*1.039524</f>
        <v>196.43807707622742</v>
      </c>
      <c r="J187" s="311">
        <f>J56*1.2</f>
        <v>232.63761239855995</v>
      </c>
      <c r="K187" s="311">
        <f>K189+K190</f>
        <v>204.14905735377764</v>
      </c>
      <c r="L187" s="311">
        <f>L56*1.2</f>
        <v>241.76956923565302</v>
      </c>
      <c r="M187" s="311">
        <f t="shared" si="66"/>
        <v>589.55639062440503</v>
      </c>
      <c r="N187" s="311">
        <f t="shared" si="66"/>
        <v>666.19962163421292</v>
      </c>
    </row>
    <row r="188" spans="1:14" s="290" customFormat="1" x14ac:dyDescent="0.25">
      <c r="A188" s="319" t="s">
        <v>548</v>
      </c>
      <c r="B188" s="141" t="s">
        <v>650</v>
      </c>
      <c r="C188" s="320" t="s">
        <v>766</v>
      </c>
      <c r="D188" s="314">
        <v>0</v>
      </c>
      <c r="E188" s="314">
        <v>0</v>
      </c>
      <c r="F188" s="314">
        <v>0</v>
      </c>
      <c r="G188" s="311">
        <v>0</v>
      </c>
      <c r="H188" s="311">
        <v>0</v>
      </c>
      <c r="I188" s="311">
        <f t="shared" ref="I188:J202" si="68">G188*1.039524</f>
        <v>0</v>
      </c>
      <c r="J188" s="311">
        <v>0</v>
      </c>
      <c r="K188" s="314">
        <v>0</v>
      </c>
      <c r="L188" s="311">
        <v>0</v>
      </c>
      <c r="M188" s="311">
        <f t="shared" si="66"/>
        <v>0</v>
      </c>
      <c r="N188" s="311">
        <f t="shared" si="66"/>
        <v>0</v>
      </c>
    </row>
    <row r="189" spans="1:14" s="290" customFormat="1" x14ac:dyDescent="0.25">
      <c r="A189" s="319" t="s">
        <v>549</v>
      </c>
      <c r="B189" s="141" t="s">
        <v>887</v>
      </c>
      <c r="C189" s="320" t="s">
        <v>766</v>
      </c>
      <c r="D189" s="311">
        <v>19.29</v>
      </c>
      <c r="E189" s="314">
        <v>0</v>
      </c>
      <c r="F189" s="311">
        <v>0</v>
      </c>
      <c r="G189" s="311">
        <v>0</v>
      </c>
      <c r="H189" s="311">
        <v>0</v>
      </c>
      <c r="I189" s="311">
        <f t="shared" si="68"/>
        <v>0</v>
      </c>
      <c r="J189" s="311">
        <v>0</v>
      </c>
      <c r="K189" s="311">
        <f t="shared" ref="K189" si="69">I189*1.04</f>
        <v>0</v>
      </c>
      <c r="L189" s="311">
        <v>0</v>
      </c>
      <c r="M189" s="311">
        <f t="shared" si="66"/>
        <v>0</v>
      </c>
      <c r="N189" s="311">
        <f t="shared" si="66"/>
        <v>0</v>
      </c>
    </row>
    <row r="190" spans="1:14" s="290" customFormat="1" x14ac:dyDescent="0.25">
      <c r="A190" s="319" t="s">
        <v>815</v>
      </c>
      <c r="B190" s="141" t="s">
        <v>816</v>
      </c>
      <c r="C190" s="320" t="s">
        <v>766</v>
      </c>
      <c r="D190" s="311">
        <v>340.39</v>
      </c>
      <c r="E190" s="314">
        <v>5.7055836299999996</v>
      </c>
      <c r="F190" s="311">
        <v>182.43411448000001</v>
      </c>
      <c r="G190" s="311">
        <v>188.96925619439997</v>
      </c>
      <c r="H190" s="311">
        <f>H57*1.2-32</f>
        <v>181.57816</v>
      </c>
      <c r="I190" s="311">
        <f t="shared" si="68"/>
        <v>196.43807707622742</v>
      </c>
      <c r="J190" s="311">
        <f>J57*1.2</f>
        <v>222.01962319583996</v>
      </c>
      <c r="K190" s="311">
        <f t="shared" ref="K190:K202" si="70">I190*1.039254</f>
        <v>204.14905735377764</v>
      </c>
      <c r="L190" s="311">
        <f>L57*1.2</f>
        <v>230.73478148476943</v>
      </c>
      <c r="M190" s="311">
        <f t="shared" si="66"/>
        <v>589.55639062440503</v>
      </c>
      <c r="N190" s="311">
        <f t="shared" si="66"/>
        <v>634.33256468060938</v>
      </c>
    </row>
    <row r="191" spans="1:14" s="290" customFormat="1" ht="31.5" x14ac:dyDescent="0.25">
      <c r="A191" s="319" t="s">
        <v>550</v>
      </c>
      <c r="B191" s="295" t="s">
        <v>924</v>
      </c>
      <c r="C191" s="320" t="s">
        <v>766</v>
      </c>
      <c r="D191" s="311">
        <v>235.45</v>
      </c>
      <c r="E191" s="314">
        <v>239.69344018000001</v>
      </c>
      <c r="F191" s="311">
        <v>241.74468010000001</v>
      </c>
      <c r="G191" s="311">
        <v>266.0810526432</v>
      </c>
      <c r="H191" s="311">
        <f>H63*1.2</f>
        <v>320.59379999999999</v>
      </c>
      <c r="I191" s="311">
        <f>G191*1.03863</f>
        <v>276.3597637068068</v>
      </c>
      <c r="J191" s="311">
        <f>J63*1.2</f>
        <v>333.2649493511999</v>
      </c>
      <c r="K191" s="311">
        <f>I191*1.03863</f>
        <v>287.03554137880076</v>
      </c>
      <c r="L191" s="311">
        <f>L63*1.2</f>
        <v>346.34693167303186</v>
      </c>
      <c r="M191" s="311">
        <f t="shared" si="66"/>
        <v>829.47635772880756</v>
      </c>
      <c r="N191" s="311">
        <f t="shared" si="66"/>
        <v>1000.2056810242317</v>
      </c>
    </row>
    <row r="192" spans="1:14" s="290" customFormat="1" ht="31.5" x14ac:dyDescent="0.25">
      <c r="A192" s="319" t="s">
        <v>661</v>
      </c>
      <c r="B192" s="295" t="s">
        <v>1111</v>
      </c>
      <c r="C192" s="320" t="s">
        <v>766</v>
      </c>
      <c r="D192" s="314">
        <v>0</v>
      </c>
      <c r="E192" s="314">
        <v>0</v>
      </c>
      <c r="F192" s="314">
        <v>0</v>
      </c>
      <c r="G192" s="311">
        <v>0</v>
      </c>
      <c r="H192" s="311">
        <v>0</v>
      </c>
      <c r="I192" s="311">
        <f t="shared" si="68"/>
        <v>0</v>
      </c>
      <c r="J192" s="311">
        <v>0</v>
      </c>
      <c r="K192" s="311">
        <f t="shared" si="70"/>
        <v>0</v>
      </c>
      <c r="L192" s="311">
        <v>0</v>
      </c>
      <c r="M192" s="311">
        <f t="shared" si="66"/>
        <v>0</v>
      </c>
      <c r="N192" s="311">
        <f t="shared" si="66"/>
        <v>0</v>
      </c>
    </row>
    <row r="193" spans="1:14" s="290" customFormat="1" x14ac:dyDescent="0.25">
      <c r="A193" s="319" t="s">
        <v>662</v>
      </c>
      <c r="B193" s="295" t="s">
        <v>1088</v>
      </c>
      <c r="C193" s="320" t="s">
        <v>766</v>
      </c>
      <c r="D193" s="314">
        <v>0</v>
      </c>
      <c r="E193" s="314">
        <v>0</v>
      </c>
      <c r="F193" s="314">
        <v>0</v>
      </c>
      <c r="G193" s="311">
        <v>0</v>
      </c>
      <c r="H193" s="311">
        <v>0</v>
      </c>
      <c r="I193" s="311">
        <f t="shared" si="68"/>
        <v>0</v>
      </c>
      <c r="J193" s="311">
        <v>0</v>
      </c>
      <c r="K193" s="311">
        <f t="shared" si="70"/>
        <v>0</v>
      </c>
      <c r="L193" s="311">
        <v>0</v>
      </c>
      <c r="M193" s="311">
        <f t="shared" si="66"/>
        <v>0</v>
      </c>
      <c r="N193" s="311">
        <f t="shared" si="66"/>
        <v>0</v>
      </c>
    </row>
    <row r="194" spans="1:14" s="290" customFormat="1" x14ac:dyDescent="0.25">
      <c r="A194" s="319" t="s">
        <v>663</v>
      </c>
      <c r="B194" s="295" t="s">
        <v>651</v>
      </c>
      <c r="C194" s="320" t="s">
        <v>766</v>
      </c>
      <c r="D194" s="311">
        <v>373.64</v>
      </c>
      <c r="E194" s="314">
        <f>312.64169702+109.390729</f>
        <v>422.03242602</v>
      </c>
      <c r="F194" s="311">
        <v>489.59248179999997</v>
      </c>
      <c r="G194" s="311">
        <v>454.17212639999997</v>
      </c>
      <c r="H194" s="311">
        <f>H68-H195</f>
        <v>425.11571801989101</v>
      </c>
      <c r="I194" s="311">
        <f t="shared" si="68"/>
        <v>472.12282552383351</v>
      </c>
      <c r="J194" s="311">
        <f>J68-J195</f>
        <v>446.85786010878041</v>
      </c>
      <c r="K194" s="311">
        <f t="shared" si="70"/>
        <v>490.65553491694601</v>
      </c>
      <c r="L194" s="311">
        <f>L68-L195</f>
        <v>469.30494131366538</v>
      </c>
      <c r="M194" s="311">
        <f t="shared" si="66"/>
        <v>1416.9504868407796</v>
      </c>
      <c r="N194" s="311">
        <f t="shared" si="66"/>
        <v>1341.2785194423368</v>
      </c>
    </row>
    <row r="195" spans="1:14" s="290" customFormat="1" x14ac:dyDescent="0.25">
      <c r="A195" s="319" t="s">
        <v>664</v>
      </c>
      <c r="B195" s="295" t="s">
        <v>843</v>
      </c>
      <c r="C195" s="320" t="s">
        <v>766</v>
      </c>
      <c r="D195" s="311">
        <v>97.14</v>
      </c>
      <c r="E195" s="314">
        <f>89.09617991+27.126451</f>
        <v>116.22263091000001</v>
      </c>
      <c r="F195" s="311">
        <v>137.02769910000001</v>
      </c>
      <c r="G195" s="311">
        <v>125.0718246</v>
      </c>
      <c r="H195" s="311">
        <f>124.984021097848</f>
        <v>124.984021097848</v>
      </c>
      <c r="I195" s="311">
        <f t="shared" si="68"/>
        <v>130.01516339549039</v>
      </c>
      <c r="J195" s="311">
        <f>124.984021097848</f>
        <v>124.984021097848</v>
      </c>
      <c r="K195" s="311">
        <f t="shared" si="70"/>
        <v>135.11877861941696</v>
      </c>
      <c r="L195" s="311">
        <f>124.984021097848</f>
        <v>124.984021097848</v>
      </c>
      <c r="M195" s="311">
        <f t="shared" si="66"/>
        <v>390.20576661490736</v>
      </c>
      <c r="N195" s="311">
        <f t="shared" si="66"/>
        <v>374.95206329354403</v>
      </c>
    </row>
    <row r="196" spans="1:14" s="290" customFormat="1" x14ac:dyDescent="0.25">
      <c r="A196" s="319" t="s">
        <v>808</v>
      </c>
      <c r="B196" s="295" t="s">
        <v>1060</v>
      </c>
      <c r="C196" s="320" t="s">
        <v>766</v>
      </c>
      <c r="D196" s="311">
        <v>245.44</v>
      </c>
      <c r="E196" s="314">
        <v>79.960176000000004</v>
      </c>
      <c r="F196" s="311">
        <v>220.66910039999999</v>
      </c>
      <c r="G196" s="311">
        <v>86.372470799999988</v>
      </c>
      <c r="H196" s="311">
        <f>H70+H197</f>
        <v>76.913127199999991</v>
      </c>
      <c r="I196" s="311">
        <f t="shared" si="68"/>
        <v>89.786256335899182</v>
      </c>
      <c r="J196" s="311">
        <f>J70+J197</f>
        <v>77.793256611852797</v>
      </c>
      <c r="K196" s="311">
        <f t="shared" si="70"/>
        <v>93.310726042108556</v>
      </c>
      <c r="L196" s="311">
        <f>L70+L197</f>
        <v>78.701922202294469</v>
      </c>
      <c r="M196" s="311">
        <f t="shared" si="66"/>
        <v>269.46945317800771</v>
      </c>
      <c r="N196" s="311">
        <f t="shared" si="66"/>
        <v>233.40830601414726</v>
      </c>
    </row>
    <row r="197" spans="1:14" s="290" customFormat="1" x14ac:dyDescent="0.25">
      <c r="A197" s="319" t="s">
        <v>818</v>
      </c>
      <c r="B197" s="141" t="s">
        <v>819</v>
      </c>
      <c r="C197" s="320" t="s">
        <v>766</v>
      </c>
      <c r="D197" s="311">
        <v>57.96</v>
      </c>
      <c r="E197" s="314">
        <v>20.615808999999999</v>
      </c>
      <c r="F197" s="311">
        <v>17.556925</v>
      </c>
      <c r="G197" s="311">
        <v>22.268227199999998</v>
      </c>
      <c r="H197" s="311">
        <v>22.268227199999998</v>
      </c>
      <c r="I197" s="311">
        <f t="shared" si="68"/>
        <v>23.148356611852797</v>
      </c>
      <c r="J197" s="311">
        <f>H197*1.039524</f>
        <v>23.148356611852797</v>
      </c>
      <c r="K197" s="311">
        <v>0</v>
      </c>
      <c r="L197" s="314">
        <f t="shared" ref="L197" si="71">J197*1.039254</f>
        <v>24.057022202294466</v>
      </c>
      <c r="M197" s="311">
        <f t="shared" si="66"/>
        <v>45.416583811852796</v>
      </c>
      <c r="N197" s="311">
        <f t="shared" si="66"/>
        <v>69.473606014147265</v>
      </c>
    </row>
    <row r="198" spans="1:14" s="290" customFormat="1" x14ac:dyDescent="0.25">
      <c r="A198" s="319" t="s">
        <v>817</v>
      </c>
      <c r="B198" s="295" t="s">
        <v>917</v>
      </c>
      <c r="C198" s="320" t="s">
        <v>766</v>
      </c>
      <c r="D198" s="311">
        <v>50.69</v>
      </c>
      <c r="E198" s="314">
        <f>36.8511985+12.57038994</f>
        <v>49.421588440000001</v>
      </c>
      <c r="F198" s="311">
        <v>30.458268994000001</v>
      </c>
      <c r="G198" s="311">
        <v>53.385581999999992</v>
      </c>
      <c r="H198" s="311">
        <f>H60*1.2</f>
        <v>48.065950620064442</v>
      </c>
      <c r="I198" s="311">
        <f t="shared" si="68"/>
        <v>55.495593742967984</v>
      </c>
      <c r="J198" s="311">
        <f>J60*1.2</f>
        <v>49.965709252371866</v>
      </c>
      <c r="K198" s="311">
        <f t="shared" si="70"/>
        <v>57.674017779754443</v>
      </c>
      <c r="L198" s="311">
        <f>L60*1.2</f>
        <v>51.927063203364462</v>
      </c>
      <c r="M198" s="311">
        <f t="shared" si="66"/>
        <v>166.55519352272242</v>
      </c>
      <c r="N198" s="311">
        <f t="shared" si="66"/>
        <v>149.95872307580078</v>
      </c>
    </row>
    <row r="199" spans="1:14" s="290" customFormat="1" x14ac:dyDescent="0.25">
      <c r="A199" s="319" t="s">
        <v>820</v>
      </c>
      <c r="B199" s="295" t="s">
        <v>918</v>
      </c>
      <c r="C199" s="320" t="s">
        <v>766</v>
      </c>
      <c r="D199" s="311">
        <v>34.07</v>
      </c>
      <c r="E199" s="314">
        <f>71.95926045+2.51665</f>
        <v>74.475910450000001</v>
      </c>
      <c r="F199" s="311">
        <v>39.896471259999998</v>
      </c>
      <c r="G199" s="311">
        <v>80.441893499999992</v>
      </c>
      <c r="H199" s="311">
        <f>H67*1.2</f>
        <v>26.728014936744273</v>
      </c>
      <c r="I199" s="311">
        <f t="shared" si="68"/>
        <v>83.621278898693987</v>
      </c>
      <c r="J199" s="311">
        <f>J67*1.2</f>
        <v>27.784412999104152</v>
      </c>
      <c r="K199" s="311">
        <f t="shared" si="70"/>
        <v>86.903748580583311</v>
      </c>
      <c r="L199" s="311">
        <f>L67*1.2</f>
        <v>28.875062346970985</v>
      </c>
      <c r="M199" s="311">
        <f t="shared" si="66"/>
        <v>250.96692097927729</v>
      </c>
      <c r="N199" s="311">
        <f t="shared" si="66"/>
        <v>83.387490282819414</v>
      </c>
    </row>
    <row r="200" spans="1:14" s="290" customFormat="1" x14ac:dyDescent="0.25">
      <c r="A200" s="319" t="s">
        <v>821</v>
      </c>
      <c r="B200" s="295" t="s">
        <v>823</v>
      </c>
      <c r="C200" s="320" t="s">
        <v>766</v>
      </c>
      <c r="D200" s="311">
        <v>70.59</v>
      </c>
      <c r="E200" s="314">
        <f>54.51936081+18.604852+0.67148928+0.34066754</f>
        <v>74.136369630000004</v>
      </c>
      <c r="F200" s="311">
        <v>70.701759229999993</v>
      </c>
      <c r="G200" s="311">
        <v>63.92</v>
      </c>
      <c r="H200" s="311">
        <f>H75*1.2</f>
        <v>62.2866</v>
      </c>
      <c r="I200" s="311">
        <f t="shared" si="68"/>
        <v>66.446374079999998</v>
      </c>
      <c r="J200" s="311">
        <f>J75*1.2</f>
        <v>62.2866</v>
      </c>
      <c r="K200" s="311">
        <f t="shared" si="70"/>
        <v>69.054660048136313</v>
      </c>
      <c r="L200" s="311">
        <f>L75*1.2</f>
        <v>62.2866</v>
      </c>
      <c r="M200" s="311">
        <f t="shared" si="66"/>
        <v>199.42103412813634</v>
      </c>
      <c r="N200" s="311">
        <f t="shared" si="66"/>
        <v>186.85980000000001</v>
      </c>
    </row>
    <row r="201" spans="1:14" s="290" customFormat="1" ht="31.5" x14ac:dyDescent="0.25">
      <c r="A201" s="319" t="s">
        <v>822</v>
      </c>
      <c r="B201" s="295" t="s">
        <v>1038</v>
      </c>
      <c r="C201" s="320" t="s">
        <v>766</v>
      </c>
      <c r="D201" s="314">
        <v>0.94</v>
      </c>
      <c r="E201" s="314">
        <v>0.67148927999999997</v>
      </c>
      <c r="F201" s="314">
        <v>0.11347396999999999</v>
      </c>
      <c r="G201" s="311">
        <v>0</v>
      </c>
      <c r="H201" s="311">
        <v>0</v>
      </c>
      <c r="I201" s="311">
        <f t="shared" si="68"/>
        <v>0</v>
      </c>
      <c r="J201" s="311">
        <v>0</v>
      </c>
      <c r="K201" s="311">
        <f t="shared" si="70"/>
        <v>0</v>
      </c>
      <c r="L201" s="311">
        <v>0</v>
      </c>
      <c r="M201" s="311">
        <f t="shared" si="66"/>
        <v>0</v>
      </c>
      <c r="N201" s="311">
        <f t="shared" si="66"/>
        <v>0</v>
      </c>
    </row>
    <row r="202" spans="1:14" s="290" customFormat="1" x14ac:dyDescent="0.25">
      <c r="A202" s="319" t="s">
        <v>844</v>
      </c>
      <c r="B202" s="295" t="s">
        <v>1112</v>
      </c>
      <c r="C202" s="320" t="s">
        <v>766</v>
      </c>
      <c r="D202" s="311">
        <v>0</v>
      </c>
      <c r="E202" s="314">
        <f>21.46276744+53.27034</f>
        <v>74.733107439999998</v>
      </c>
      <c r="F202" s="311">
        <v>27.544157739999655</v>
      </c>
      <c r="G202" s="311">
        <v>80.431507199999999</v>
      </c>
      <c r="H202" s="311">
        <f>(H74+H76)*1.2</f>
        <v>27.025597013630772</v>
      </c>
      <c r="I202" s="311">
        <f t="shared" si="68"/>
        <v>83.610482090572788</v>
      </c>
      <c r="J202" s="311">
        <f>(J74+J76)*1.2</f>
        <v>28.093756709997511</v>
      </c>
      <c r="K202" s="311">
        <f t="shared" si="70"/>
        <v>86.89252795455613</v>
      </c>
      <c r="L202" s="311">
        <f>(L74+L76)*1.2</f>
        <v>29.197013572282195</v>
      </c>
      <c r="M202" s="311">
        <f t="shared" si="66"/>
        <v>250.93451724512892</v>
      </c>
      <c r="N202" s="311">
        <f t="shared" si="66"/>
        <v>84.316367295910482</v>
      </c>
    </row>
    <row r="203" spans="1:14" s="331" customFormat="1" ht="26.25" customHeight="1" x14ac:dyDescent="0.2">
      <c r="A203" s="325" t="s">
        <v>551</v>
      </c>
      <c r="B203" s="332" t="s">
        <v>1061</v>
      </c>
      <c r="C203" s="327" t="s">
        <v>766</v>
      </c>
      <c r="D203" s="329">
        <f t="shared" ref="D203" si="72">D204+D205+D209</f>
        <v>193.27</v>
      </c>
      <c r="E203" s="329">
        <f>E204+E205+E209</f>
        <v>6.7460149999999999</v>
      </c>
      <c r="F203" s="329">
        <f>F204+F205+F209</f>
        <v>9.6832988899999997</v>
      </c>
      <c r="G203" s="329">
        <v>0</v>
      </c>
      <c r="H203" s="329">
        <f t="shared" ref="G203:K203" si="73">H204+H205+H209</f>
        <v>0</v>
      </c>
      <c r="I203" s="329">
        <f t="shared" si="73"/>
        <v>0</v>
      </c>
      <c r="J203" s="329">
        <f t="shared" ref="J203" si="74">J204+J205+J209</f>
        <v>0</v>
      </c>
      <c r="K203" s="329">
        <f t="shared" si="73"/>
        <v>0</v>
      </c>
      <c r="L203" s="329">
        <f t="shared" ref="L203" si="75">L204+L205+L209</f>
        <v>0</v>
      </c>
      <c r="M203" s="329">
        <f t="shared" si="66"/>
        <v>0</v>
      </c>
      <c r="N203" s="329">
        <f t="shared" si="66"/>
        <v>0</v>
      </c>
    </row>
    <row r="204" spans="1:14" s="290" customFormat="1" x14ac:dyDescent="0.25">
      <c r="A204" s="319" t="s">
        <v>552</v>
      </c>
      <c r="B204" s="295" t="s">
        <v>46</v>
      </c>
      <c r="C204" s="320" t="s">
        <v>766</v>
      </c>
      <c r="D204" s="314">
        <v>0</v>
      </c>
      <c r="E204" s="314">
        <v>0</v>
      </c>
      <c r="F204" s="314">
        <v>0</v>
      </c>
      <c r="G204" s="314">
        <v>0</v>
      </c>
      <c r="H204" s="314">
        <v>0</v>
      </c>
      <c r="I204" s="314">
        <v>0</v>
      </c>
      <c r="J204" s="314">
        <v>0</v>
      </c>
      <c r="K204" s="314">
        <v>0</v>
      </c>
      <c r="L204" s="314">
        <v>0</v>
      </c>
      <c r="M204" s="311">
        <f t="shared" si="66"/>
        <v>0</v>
      </c>
      <c r="N204" s="311">
        <f t="shared" si="66"/>
        <v>0</v>
      </c>
    </row>
    <row r="205" spans="1:14" s="290" customFormat="1" x14ac:dyDescent="0.25">
      <c r="A205" s="319" t="s">
        <v>553</v>
      </c>
      <c r="B205" s="295" t="s">
        <v>71</v>
      </c>
      <c r="C205" s="320" t="s">
        <v>766</v>
      </c>
      <c r="D205" s="314">
        <v>0</v>
      </c>
      <c r="E205" s="314">
        <v>0</v>
      </c>
      <c r="F205" s="314">
        <v>0</v>
      </c>
      <c r="G205" s="314">
        <v>0</v>
      </c>
      <c r="H205" s="314">
        <v>0</v>
      </c>
      <c r="I205" s="314">
        <v>0</v>
      </c>
      <c r="J205" s="314">
        <v>0</v>
      </c>
      <c r="K205" s="314">
        <v>0</v>
      </c>
      <c r="L205" s="314">
        <v>0</v>
      </c>
      <c r="M205" s="311">
        <f t="shared" si="66"/>
        <v>0</v>
      </c>
      <c r="N205" s="311">
        <f t="shared" si="66"/>
        <v>0</v>
      </c>
    </row>
    <row r="206" spans="1:14" s="290" customFormat="1" ht="34.5" customHeight="1" x14ac:dyDescent="0.25">
      <c r="A206" s="319" t="s">
        <v>665</v>
      </c>
      <c r="B206" s="141" t="s">
        <v>1123</v>
      </c>
      <c r="C206" s="320" t="s">
        <v>766</v>
      </c>
      <c r="D206" s="314">
        <v>0</v>
      </c>
      <c r="E206" s="314">
        <v>0</v>
      </c>
      <c r="F206" s="314">
        <v>0</v>
      </c>
      <c r="G206" s="314">
        <v>0</v>
      </c>
      <c r="H206" s="314">
        <v>0</v>
      </c>
      <c r="I206" s="314">
        <v>0</v>
      </c>
      <c r="J206" s="314">
        <v>0</v>
      </c>
      <c r="K206" s="314">
        <v>0</v>
      </c>
      <c r="L206" s="314">
        <v>0</v>
      </c>
      <c r="M206" s="311">
        <f t="shared" si="66"/>
        <v>0</v>
      </c>
      <c r="N206" s="311">
        <f t="shared" si="66"/>
        <v>0</v>
      </c>
    </row>
    <row r="207" spans="1:14" s="290" customFormat="1" x14ac:dyDescent="0.25">
      <c r="A207" s="319" t="s">
        <v>666</v>
      </c>
      <c r="B207" s="296" t="s">
        <v>632</v>
      </c>
      <c r="C207" s="320" t="s">
        <v>766</v>
      </c>
      <c r="D207" s="314">
        <v>0</v>
      </c>
      <c r="E207" s="314">
        <v>0</v>
      </c>
      <c r="F207" s="314">
        <v>0</v>
      </c>
      <c r="G207" s="314">
        <v>0</v>
      </c>
      <c r="H207" s="314">
        <v>0</v>
      </c>
      <c r="I207" s="314">
        <v>0</v>
      </c>
      <c r="J207" s="314">
        <v>0</v>
      </c>
      <c r="K207" s="314">
        <v>0</v>
      </c>
      <c r="L207" s="314">
        <v>0</v>
      </c>
      <c r="M207" s="311">
        <f t="shared" si="66"/>
        <v>0</v>
      </c>
      <c r="N207" s="311">
        <f t="shared" si="66"/>
        <v>0</v>
      </c>
    </row>
    <row r="208" spans="1:14" s="290" customFormat="1" x14ac:dyDescent="0.25">
      <c r="A208" s="319" t="s">
        <v>667</v>
      </c>
      <c r="B208" s="296" t="s">
        <v>756</v>
      </c>
      <c r="C208" s="320" t="s">
        <v>766</v>
      </c>
      <c r="D208" s="314">
        <v>0</v>
      </c>
      <c r="E208" s="314">
        <v>0</v>
      </c>
      <c r="F208" s="314">
        <v>0</v>
      </c>
      <c r="G208" s="314">
        <v>0</v>
      </c>
      <c r="H208" s="314">
        <v>0</v>
      </c>
      <c r="I208" s="314">
        <v>0</v>
      </c>
      <c r="J208" s="314">
        <v>0</v>
      </c>
      <c r="K208" s="314">
        <v>0</v>
      </c>
      <c r="L208" s="314">
        <v>0</v>
      </c>
      <c r="M208" s="311">
        <f t="shared" si="66"/>
        <v>0</v>
      </c>
      <c r="N208" s="311">
        <f t="shared" si="66"/>
        <v>0</v>
      </c>
    </row>
    <row r="209" spans="1:14" s="290" customFormat="1" x14ac:dyDescent="0.25">
      <c r="A209" s="319" t="s">
        <v>554</v>
      </c>
      <c r="B209" s="295" t="s">
        <v>1113</v>
      </c>
      <c r="C209" s="320" t="s">
        <v>766</v>
      </c>
      <c r="D209" s="314">
        <v>193.27</v>
      </c>
      <c r="E209" s="314">
        <v>6.7460149999999999</v>
      </c>
      <c r="F209" s="314">
        <v>9.6832988899999997</v>
      </c>
      <c r="G209" s="314">
        <v>0</v>
      </c>
      <c r="H209" s="314">
        <v>0</v>
      </c>
      <c r="I209" s="314">
        <v>0</v>
      </c>
      <c r="J209" s="314">
        <v>0</v>
      </c>
      <c r="K209" s="314">
        <v>0</v>
      </c>
      <c r="L209" s="314">
        <v>0</v>
      </c>
      <c r="M209" s="311">
        <f t="shared" si="66"/>
        <v>0</v>
      </c>
      <c r="N209" s="311">
        <f t="shared" si="66"/>
        <v>0</v>
      </c>
    </row>
    <row r="210" spans="1:14" s="335" customFormat="1" x14ac:dyDescent="0.2">
      <c r="A210" s="325" t="s">
        <v>556</v>
      </c>
      <c r="B210" s="332" t="s">
        <v>1062</v>
      </c>
      <c r="C210" s="327" t="s">
        <v>766</v>
      </c>
      <c r="D210" s="329">
        <f t="shared" ref="D210:K210" si="76">D211+D219</f>
        <v>832.61</v>
      </c>
      <c r="E210" s="328">
        <f>E211+E218+E219+E220</f>
        <v>598.73946168999998</v>
      </c>
      <c r="F210" s="329">
        <f>F211+F219+F220</f>
        <v>710.18907194600001</v>
      </c>
      <c r="G210" s="329">
        <v>1056.1200000000001</v>
      </c>
      <c r="H210" s="329">
        <f>H211+H219+H220</f>
        <v>1011.71</v>
      </c>
      <c r="I210" s="329">
        <f t="shared" si="76"/>
        <v>313.56999999999994</v>
      </c>
      <c r="J210" s="329">
        <f>J211+J219+J220</f>
        <v>1276.0899999999999</v>
      </c>
      <c r="K210" s="329">
        <f t="shared" si="76"/>
        <v>257.24</v>
      </c>
      <c r="L210" s="329">
        <f>L211+L219+L220</f>
        <v>724.25</v>
      </c>
      <c r="M210" s="329">
        <f t="shared" si="66"/>
        <v>1626.93</v>
      </c>
      <c r="N210" s="329">
        <f t="shared" si="66"/>
        <v>3012.05</v>
      </c>
    </row>
    <row r="211" spans="1:14" s="334" customFormat="1" x14ac:dyDescent="0.25">
      <c r="A211" s="319" t="s">
        <v>557</v>
      </c>
      <c r="B211" s="295" t="s">
        <v>1063</v>
      </c>
      <c r="C211" s="320" t="s">
        <v>766</v>
      </c>
      <c r="D211" s="311">
        <f>D212+D213+D217</f>
        <v>696.11</v>
      </c>
      <c r="E211" s="314">
        <f>E212+E213+E214+E215+E216+E217</f>
        <v>573.05553858999997</v>
      </c>
      <c r="F211" s="311">
        <f>F212+F213+F217</f>
        <v>692.42098220599996</v>
      </c>
      <c r="G211" s="311">
        <v>1056.1200000000001</v>
      </c>
      <c r="H211" s="311">
        <f t="shared" ref="G211:H211" si="77">H212+H213+H217</f>
        <v>1011.71</v>
      </c>
      <c r="I211" s="311">
        <f t="shared" ref="I211:L211" si="78">I212+I213+I217</f>
        <v>313.56999999999994</v>
      </c>
      <c r="J211" s="311">
        <f t="shared" si="78"/>
        <v>1276.0899999999999</v>
      </c>
      <c r="K211" s="311">
        <f t="shared" si="78"/>
        <v>257.24</v>
      </c>
      <c r="L211" s="311">
        <f t="shared" si="78"/>
        <v>724.25</v>
      </c>
      <c r="M211" s="311">
        <f t="shared" si="66"/>
        <v>1626.93</v>
      </c>
      <c r="N211" s="311">
        <f t="shared" si="66"/>
        <v>3012.05</v>
      </c>
    </row>
    <row r="212" spans="1:14" s="334" customFormat="1" x14ac:dyDescent="0.25">
      <c r="A212" s="319" t="s">
        <v>668</v>
      </c>
      <c r="B212" s="141" t="s">
        <v>888</v>
      </c>
      <c r="C212" s="320" t="s">
        <v>766</v>
      </c>
      <c r="D212" s="311">
        <v>51.35</v>
      </c>
      <c r="E212" s="314">
        <v>40.625999999999998</v>
      </c>
      <c r="F212" s="311">
        <v>177.61263747000001</v>
      </c>
      <c r="G212" s="311">
        <v>406.69</v>
      </c>
      <c r="H212" s="311">
        <v>256.56</v>
      </c>
      <c r="I212" s="311">
        <v>283.58999999999997</v>
      </c>
      <c r="J212" s="311">
        <v>327.19</v>
      </c>
      <c r="K212" s="311">
        <v>243.31</v>
      </c>
      <c r="L212" s="311">
        <v>461.61</v>
      </c>
      <c r="M212" s="311">
        <f t="shared" si="66"/>
        <v>933.58999999999992</v>
      </c>
      <c r="N212" s="311">
        <f t="shared" si="66"/>
        <v>1045.3599999999999</v>
      </c>
    </row>
    <row r="213" spans="1:14" s="334" customFormat="1" x14ac:dyDescent="0.25">
      <c r="A213" s="319" t="s">
        <v>669</v>
      </c>
      <c r="B213" s="141" t="s">
        <v>889</v>
      </c>
      <c r="C213" s="320" t="s">
        <v>766</v>
      </c>
      <c r="D213" s="311">
        <v>558.87</v>
      </c>
      <c r="E213" s="314">
        <v>504.62661700000001</v>
      </c>
      <c r="F213" s="311">
        <v>487.85647234599998</v>
      </c>
      <c r="G213" s="311">
        <v>627.04</v>
      </c>
      <c r="H213" s="311">
        <v>472.48</v>
      </c>
      <c r="I213" s="311">
        <v>16.21</v>
      </c>
      <c r="J213" s="311">
        <v>686.42</v>
      </c>
      <c r="K213" s="311">
        <v>0</v>
      </c>
      <c r="L213" s="311">
        <v>0</v>
      </c>
      <c r="M213" s="311">
        <f t="shared" si="66"/>
        <v>643.25</v>
      </c>
      <c r="N213" s="311">
        <f t="shared" si="66"/>
        <v>1158.9000000000001</v>
      </c>
    </row>
    <row r="214" spans="1:14" s="334" customFormat="1" ht="31.5" x14ac:dyDescent="0.25">
      <c r="A214" s="319" t="s">
        <v>670</v>
      </c>
      <c r="B214" s="141" t="s">
        <v>890</v>
      </c>
      <c r="C214" s="320" t="s">
        <v>766</v>
      </c>
      <c r="D214" s="314">
        <v>0</v>
      </c>
      <c r="E214" s="314">
        <v>0</v>
      </c>
      <c r="F214" s="314">
        <v>0</v>
      </c>
      <c r="G214" s="314">
        <v>0</v>
      </c>
      <c r="H214" s="314">
        <v>0</v>
      </c>
      <c r="I214" s="314">
        <v>0</v>
      </c>
      <c r="J214" s="314">
        <v>0</v>
      </c>
      <c r="K214" s="314">
        <v>0</v>
      </c>
      <c r="L214" s="314">
        <v>0</v>
      </c>
      <c r="M214" s="311">
        <f t="shared" si="66"/>
        <v>0</v>
      </c>
      <c r="N214" s="311">
        <f t="shared" si="66"/>
        <v>0</v>
      </c>
    </row>
    <row r="215" spans="1:14" s="334" customFormat="1" x14ac:dyDescent="0.25">
      <c r="A215" s="319" t="s">
        <v>671</v>
      </c>
      <c r="B215" s="141" t="s">
        <v>891</v>
      </c>
      <c r="C215" s="320" t="s">
        <v>766</v>
      </c>
      <c r="D215" s="314">
        <v>0</v>
      </c>
      <c r="E215" s="314">
        <v>0</v>
      </c>
      <c r="F215" s="314">
        <v>0</v>
      </c>
      <c r="G215" s="314">
        <v>0</v>
      </c>
      <c r="H215" s="314">
        <v>0</v>
      </c>
      <c r="I215" s="314">
        <v>0</v>
      </c>
      <c r="J215" s="314">
        <v>0</v>
      </c>
      <c r="K215" s="314">
        <v>0</v>
      </c>
      <c r="L215" s="314">
        <v>0</v>
      </c>
      <c r="M215" s="311">
        <f t="shared" si="66"/>
        <v>0</v>
      </c>
      <c r="N215" s="311">
        <f t="shared" si="66"/>
        <v>0</v>
      </c>
    </row>
    <row r="216" spans="1:14" s="334" customFormat="1" x14ac:dyDescent="0.25">
      <c r="A216" s="319" t="s">
        <v>809</v>
      </c>
      <c r="B216" s="141" t="s">
        <v>892</v>
      </c>
      <c r="C216" s="320" t="s">
        <v>766</v>
      </c>
      <c r="D216" s="314">
        <v>0</v>
      </c>
      <c r="E216" s="314">
        <v>0</v>
      </c>
      <c r="F216" s="314">
        <v>0</v>
      </c>
      <c r="G216" s="314">
        <v>0</v>
      </c>
      <c r="H216" s="314">
        <v>0</v>
      </c>
      <c r="I216" s="314">
        <v>0</v>
      </c>
      <c r="J216" s="314">
        <v>0</v>
      </c>
      <c r="K216" s="314">
        <v>0</v>
      </c>
      <c r="L216" s="314">
        <v>0</v>
      </c>
      <c r="M216" s="311">
        <f t="shared" si="66"/>
        <v>0</v>
      </c>
      <c r="N216" s="311">
        <f t="shared" si="66"/>
        <v>0</v>
      </c>
    </row>
    <row r="217" spans="1:14" s="334" customFormat="1" x14ac:dyDescent="0.25">
      <c r="A217" s="319" t="s">
        <v>810</v>
      </c>
      <c r="B217" s="141" t="s">
        <v>555</v>
      </c>
      <c r="C217" s="320" t="s">
        <v>766</v>
      </c>
      <c r="D217" s="314">
        <v>85.89</v>
      </c>
      <c r="E217" s="314">
        <f>27.809-0.00607841</f>
        <v>27.80292159</v>
      </c>
      <c r="F217" s="314">
        <v>26.951872389999998</v>
      </c>
      <c r="G217" s="314">
        <v>22.39</v>
      </c>
      <c r="H217" s="314">
        <v>282.67</v>
      </c>
      <c r="I217" s="314">
        <v>13.77</v>
      </c>
      <c r="J217" s="314">
        <v>262.48</v>
      </c>
      <c r="K217" s="314">
        <v>13.93</v>
      </c>
      <c r="L217" s="314">
        <v>262.64</v>
      </c>
      <c r="M217" s="311">
        <f t="shared" si="66"/>
        <v>50.09</v>
      </c>
      <c r="N217" s="311">
        <f t="shared" si="66"/>
        <v>807.79</v>
      </c>
    </row>
    <row r="218" spans="1:14" s="334" customFormat="1" x14ac:dyDescent="0.25">
      <c r="A218" s="319" t="s">
        <v>558</v>
      </c>
      <c r="B218" s="295" t="s">
        <v>58</v>
      </c>
      <c r="C218" s="320" t="s">
        <v>766</v>
      </c>
      <c r="D218" s="314">
        <v>0</v>
      </c>
      <c r="E218" s="314">
        <v>0</v>
      </c>
      <c r="F218" s="314">
        <v>0</v>
      </c>
      <c r="G218" s="314">
        <v>0</v>
      </c>
      <c r="H218" s="314">
        <v>0</v>
      </c>
      <c r="I218" s="314">
        <v>0</v>
      </c>
      <c r="J218" s="314">
        <v>0</v>
      </c>
      <c r="K218" s="314">
        <v>0</v>
      </c>
      <c r="L218" s="314">
        <v>0</v>
      </c>
      <c r="M218" s="311">
        <f t="shared" si="66"/>
        <v>0</v>
      </c>
      <c r="N218" s="311">
        <f t="shared" si="66"/>
        <v>0</v>
      </c>
    </row>
    <row r="219" spans="1:14" s="334" customFormat="1" x14ac:dyDescent="0.25">
      <c r="A219" s="319" t="s">
        <v>559</v>
      </c>
      <c r="B219" s="295" t="s">
        <v>1122</v>
      </c>
      <c r="C219" s="320" t="s">
        <v>766</v>
      </c>
      <c r="D219" s="311">
        <v>136.5</v>
      </c>
      <c r="E219" s="314">
        <v>4.3623301200000002</v>
      </c>
      <c r="F219" s="311">
        <v>0</v>
      </c>
      <c r="G219" s="311">
        <v>0</v>
      </c>
      <c r="H219" s="311">
        <v>0</v>
      </c>
      <c r="I219" s="311">
        <v>0</v>
      </c>
      <c r="J219" s="311">
        <v>0</v>
      </c>
      <c r="K219" s="311">
        <v>0</v>
      </c>
      <c r="L219" s="311">
        <v>0</v>
      </c>
      <c r="M219" s="311">
        <f t="shared" si="66"/>
        <v>0</v>
      </c>
      <c r="N219" s="311">
        <f t="shared" si="66"/>
        <v>0</v>
      </c>
    </row>
    <row r="220" spans="1:14" s="334" customFormat="1" x14ac:dyDescent="0.25">
      <c r="A220" s="319" t="s">
        <v>952</v>
      </c>
      <c r="B220" s="295" t="s">
        <v>885</v>
      </c>
      <c r="C220" s="320" t="s">
        <v>290</v>
      </c>
      <c r="D220" s="314">
        <v>0</v>
      </c>
      <c r="E220" s="314">
        <f>E221</f>
        <v>21.321592979999998</v>
      </c>
      <c r="F220" s="314">
        <v>17.768089740000001</v>
      </c>
      <c r="G220" s="314">
        <v>0</v>
      </c>
      <c r="H220" s="314">
        <v>0</v>
      </c>
      <c r="I220" s="314">
        <v>0</v>
      </c>
      <c r="J220" s="314">
        <v>0</v>
      </c>
      <c r="K220" s="314">
        <v>0</v>
      </c>
      <c r="L220" s="314">
        <v>0</v>
      </c>
      <c r="M220" s="311">
        <f t="shared" si="66"/>
        <v>0</v>
      </c>
      <c r="N220" s="311">
        <f t="shared" si="66"/>
        <v>0</v>
      </c>
    </row>
    <row r="221" spans="1:14" s="334" customFormat="1" ht="31.5" x14ac:dyDescent="0.25">
      <c r="A221" s="319" t="s">
        <v>953</v>
      </c>
      <c r="B221" s="295" t="s">
        <v>954</v>
      </c>
      <c r="C221" s="320" t="s">
        <v>766</v>
      </c>
      <c r="D221" s="314">
        <v>0</v>
      </c>
      <c r="E221" s="314">
        <v>21.321592979999998</v>
      </c>
      <c r="F221" s="314">
        <v>17.768089740000001</v>
      </c>
      <c r="G221" s="314">
        <v>0</v>
      </c>
      <c r="H221" s="314">
        <v>0</v>
      </c>
      <c r="I221" s="314">
        <v>0</v>
      </c>
      <c r="J221" s="314">
        <v>0</v>
      </c>
      <c r="K221" s="314">
        <v>0</v>
      </c>
      <c r="L221" s="314">
        <v>0</v>
      </c>
      <c r="M221" s="311">
        <f t="shared" si="66"/>
        <v>0</v>
      </c>
      <c r="N221" s="311">
        <f t="shared" si="66"/>
        <v>0</v>
      </c>
    </row>
    <row r="222" spans="1:14" s="335" customFormat="1" x14ac:dyDescent="0.2">
      <c r="A222" s="325" t="s">
        <v>560</v>
      </c>
      <c r="B222" s="332" t="s">
        <v>1064</v>
      </c>
      <c r="C222" s="327" t="s">
        <v>766</v>
      </c>
      <c r="D222" s="329">
        <f t="shared" ref="D222" si="79">D223+D224+D228+D229+D232+D233+D234</f>
        <v>725.56</v>
      </c>
      <c r="E222" s="329">
        <f>E223+E224+E228+E229+E232+E233+E234</f>
        <v>291.24802</v>
      </c>
      <c r="F222" s="329">
        <f>F223+F224</f>
        <v>386.68392499999999</v>
      </c>
      <c r="G222" s="329">
        <v>942.54</v>
      </c>
      <c r="H222" s="329">
        <f>H223+H224</f>
        <v>654.9</v>
      </c>
      <c r="I222" s="329">
        <f>I223+I224+I228+I229+I232+I233+I234</f>
        <v>199.98</v>
      </c>
      <c r="J222" s="329">
        <f>J223+J224</f>
        <v>914.06</v>
      </c>
      <c r="K222" s="329">
        <f>K223+K224+K228+K229+K232+K233+K234</f>
        <v>143.65</v>
      </c>
      <c r="L222" s="329">
        <f>L223+L224</f>
        <v>361.95</v>
      </c>
      <c r="M222" s="329">
        <f t="shared" si="66"/>
        <v>1286.17</v>
      </c>
      <c r="N222" s="329">
        <f t="shared" si="66"/>
        <v>1930.9099999999999</v>
      </c>
    </row>
    <row r="223" spans="1:14" s="334" customFormat="1" x14ac:dyDescent="0.25">
      <c r="A223" s="319" t="s">
        <v>561</v>
      </c>
      <c r="B223" s="295" t="s">
        <v>59</v>
      </c>
      <c r="C223" s="320" t="s">
        <v>766</v>
      </c>
      <c r="D223" s="311">
        <v>0</v>
      </c>
      <c r="E223" s="311">
        <v>0</v>
      </c>
      <c r="F223" s="311">
        <v>0</v>
      </c>
      <c r="G223" s="311">
        <v>0</v>
      </c>
      <c r="H223" s="311">
        <v>0</v>
      </c>
      <c r="I223" s="311">
        <v>0</v>
      </c>
      <c r="J223" s="311">
        <v>0</v>
      </c>
      <c r="K223" s="311">
        <v>0</v>
      </c>
      <c r="L223" s="311">
        <v>0</v>
      </c>
      <c r="M223" s="311">
        <f t="shared" si="66"/>
        <v>0</v>
      </c>
      <c r="N223" s="311">
        <f t="shared" si="66"/>
        <v>0</v>
      </c>
    </row>
    <row r="224" spans="1:14" s="334" customFormat="1" x14ac:dyDescent="0.25">
      <c r="A224" s="319" t="s">
        <v>562</v>
      </c>
      <c r="B224" s="295" t="s">
        <v>1065</v>
      </c>
      <c r="C224" s="320" t="s">
        <v>766</v>
      </c>
      <c r="D224" s="311">
        <f t="shared" ref="D224:E224" si="80">D225+D226</f>
        <v>725.56</v>
      </c>
      <c r="E224" s="311">
        <f t="shared" si="80"/>
        <v>291.24802</v>
      </c>
      <c r="F224" s="311">
        <f t="shared" ref="F224:L224" si="81">F225+F226</f>
        <v>386.68392499999999</v>
      </c>
      <c r="G224" s="311">
        <v>942.54</v>
      </c>
      <c r="H224" s="311">
        <f t="shared" si="81"/>
        <v>654.9</v>
      </c>
      <c r="I224" s="311">
        <f t="shared" si="81"/>
        <v>199.98</v>
      </c>
      <c r="J224" s="311">
        <f t="shared" si="81"/>
        <v>914.06</v>
      </c>
      <c r="K224" s="311">
        <f t="shared" si="81"/>
        <v>143.65</v>
      </c>
      <c r="L224" s="311">
        <f t="shared" si="81"/>
        <v>361.95</v>
      </c>
      <c r="M224" s="311">
        <f t="shared" si="66"/>
        <v>1286.17</v>
      </c>
      <c r="N224" s="311">
        <f t="shared" si="66"/>
        <v>1930.9099999999999</v>
      </c>
    </row>
    <row r="225" spans="1:14" s="334" customFormat="1" x14ac:dyDescent="0.25">
      <c r="A225" s="319" t="s">
        <v>618</v>
      </c>
      <c r="B225" s="141" t="s">
        <v>1114</v>
      </c>
      <c r="C225" s="320" t="s">
        <v>766</v>
      </c>
      <c r="D225" s="311">
        <v>270.7</v>
      </c>
      <c r="E225" s="314">
        <v>73</v>
      </c>
      <c r="F225" s="311">
        <v>26</v>
      </c>
      <c r="G225" s="311">
        <v>0</v>
      </c>
      <c r="H225" s="311">
        <v>0</v>
      </c>
      <c r="I225" s="311">
        <v>0</v>
      </c>
      <c r="J225" s="311">
        <v>0</v>
      </c>
      <c r="K225" s="311">
        <v>0</v>
      </c>
      <c r="L225" s="311">
        <v>0</v>
      </c>
      <c r="M225" s="311">
        <f t="shared" si="66"/>
        <v>0</v>
      </c>
      <c r="N225" s="311">
        <f t="shared" si="66"/>
        <v>0</v>
      </c>
    </row>
    <row r="226" spans="1:14" s="334" customFormat="1" x14ac:dyDescent="0.25">
      <c r="A226" s="319" t="s">
        <v>619</v>
      </c>
      <c r="B226" s="141" t="s">
        <v>1124</v>
      </c>
      <c r="C226" s="320" t="s">
        <v>766</v>
      </c>
      <c r="D226" s="311">
        <v>454.86</v>
      </c>
      <c r="E226" s="314">
        <v>218.24802</v>
      </c>
      <c r="F226" s="311">
        <v>360.68392499999999</v>
      </c>
      <c r="G226" s="311">
        <v>942.54</v>
      </c>
      <c r="H226" s="311">
        <v>654.9</v>
      </c>
      <c r="I226" s="311">
        <v>199.98</v>
      </c>
      <c r="J226" s="311">
        <v>914.06</v>
      </c>
      <c r="K226" s="311">
        <v>143.65</v>
      </c>
      <c r="L226" s="311">
        <v>361.95</v>
      </c>
      <c r="M226" s="311">
        <f t="shared" si="66"/>
        <v>1286.17</v>
      </c>
      <c r="N226" s="311">
        <f t="shared" si="66"/>
        <v>1930.9099999999999</v>
      </c>
    </row>
    <row r="227" spans="1:14" s="334" customFormat="1" x14ac:dyDescent="0.25">
      <c r="A227" s="319" t="s">
        <v>654</v>
      </c>
      <c r="B227" s="141" t="s">
        <v>63</v>
      </c>
      <c r="C227" s="320" t="s">
        <v>766</v>
      </c>
      <c r="D227" s="314">
        <v>0</v>
      </c>
      <c r="E227" s="314">
        <v>0</v>
      </c>
      <c r="F227" s="314">
        <v>0</v>
      </c>
      <c r="G227" s="314">
        <v>0</v>
      </c>
      <c r="H227" s="314">
        <v>0</v>
      </c>
      <c r="I227" s="314">
        <v>0</v>
      </c>
      <c r="J227" s="314">
        <v>0</v>
      </c>
      <c r="K227" s="314">
        <v>0</v>
      </c>
      <c r="L227" s="314">
        <v>0</v>
      </c>
      <c r="M227" s="311">
        <f t="shared" si="66"/>
        <v>0</v>
      </c>
      <c r="N227" s="311">
        <f t="shared" si="66"/>
        <v>0</v>
      </c>
    </row>
    <row r="228" spans="1:14" s="334" customFormat="1" x14ac:dyDescent="0.25">
      <c r="A228" s="319" t="s">
        <v>563</v>
      </c>
      <c r="B228" s="295" t="s">
        <v>939</v>
      </c>
      <c r="C228" s="320" t="s">
        <v>766</v>
      </c>
      <c r="D228" s="314">
        <v>0</v>
      </c>
      <c r="E228" s="314">
        <v>0</v>
      </c>
      <c r="F228" s="314">
        <v>0</v>
      </c>
      <c r="G228" s="314">
        <v>0</v>
      </c>
      <c r="H228" s="314">
        <v>0</v>
      </c>
      <c r="I228" s="314">
        <v>0</v>
      </c>
      <c r="J228" s="314">
        <v>0</v>
      </c>
      <c r="K228" s="314">
        <v>0</v>
      </c>
      <c r="L228" s="314">
        <v>0</v>
      </c>
      <c r="M228" s="311">
        <f t="shared" si="66"/>
        <v>0</v>
      </c>
      <c r="N228" s="311">
        <f t="shared" si="66"/>
        <v>0</v>
      </c>
    </row>
    <row r="229" spans="1:14" s="334" customFormat="1" ht="16.5" customHeight="1" x14ac:dyDescent="0.25">
      <c r="A229" s="319" t="s">
        <v>564</v>
      </c>
      <c r="B229" s="295" t="s">
        <v>1066</v>
      </c>
      <c r="C229" s="320" t="s">
        <v>766</v>
      </c>
      <c r="D229" s="314">
        <v>0</v>
      </c>
      <c r="E229" s="314">
        <v>0</v>
      </c>
      <c r="F229" s="314">
        <v>0</v>
      </c>
      <c r="G229" s="314">
        <v>0</v>
      </c>
      <c r="H229" s="314">
        <v>0</v>
      </c>
      <c r="I229" s="314">
        <v>0</v>
      </c>
      <c r="J229" s="314">
        <v>0</v>
      </c>
      <c r="K229" s="314">
        <v>0</v>
      </c>
      <c r="L229" s="314">
        <v>0</v>
      </c>
      <c r="M229" s="311">
        <f t="shared" si="66"/>
        <v>0</v>
      </c>
      <c r="N229" s="311">
        <f t="shared" si="66"/>
        <v>0</v>
      </c>
    </row>
    <row r="230" spans="1:14" s="334" customFormat="1" x14ac:dyDescent="0.25">
      <c r="A230" s="319" t="s">
        <v>672</v>
      </c>
      <c r="B230" s="141" t="s">
        <v>682</v>
      </c>
      <c r="C230" s="320" t="s">
        <v>766</v>
      </c>
      <c r="D230" s="314">
        <v>0</v>
      </c>
      <c r="E230" s="314">
        <v>0</v>
      </c>
      <c r="F230" s="314">
        <v>0</v>
      </c>
      <c r="G230" s="314">
        <v>0</v>
      </c>
      <c r="H230" s="314">
        <v>0</v>
      </c>
      <c r="I230" s="314">
        <v>0</v>
      </c>
      <c r="J230" s="314">
        <v>0</v>
      </c>
      <c r="K230" s="314">
        <v>0</v>
      </c>
      <c r="L230" s="314">
        <v>0</v>
      </c>
      <c r="M230" s="311">
        <f t="shared" si="66"/>
        <v>0</v>
      </c>
      <c r="N230" s="311">
        <f t="shared" si="66"/>
        <v>0</v>
      </c>
    </row>
    <row r="231" spans="1:14" s="334" customFormat="1" x14ac:dyDescent="0.25">
      <c r="A231" s="319" t="s">
        <v>673</v>
      </c>
      <c r="B231" s="141" t="s">
        <v>1115</v>
      </c>
      <c r="C231" s="320" t="s">
        <v>766</v>
      </c>
      <c r="D231" s="314">
        <v>0</v>
      </c>
      <c r="E231" s="314">
        <v>0</v>
      </c>
      <c r="F231" s="314">
        <v>0</v>
      </c>
      <c r="G231" s="314">
        <v>0</v>
      </c>
      <c r="H231" s="314">
        <v>0</v>
      </c>
      <c r="I231" s="314">
        <v>0</v>
      </c>
      <c r="J231" s="314">
        <v>0</v>
      </c>
      <c r="K231" s="314">
        <v>0</v>
      </c>
      <c r="L231" s="314">
        <v>0</v>
      </c>
      <c r="M231" s="311">
        <f t="shared" ref="M231:N242" si="82">K231+I231+G231</f>
        <v>0</v>
      </c>
      <c r="N231" s="311">
        <f t="shared" si="82"/>
        <v>0</v>
      </c>
    </row>
    <row r="232" spans="1:14" s="334" customFormat="1" x14ac:dyDescent="0.25">
      <c r="A232" s="319" t="s">
        <v>674</v>
      </c>
      <c r="B232" s="295" t="s">
        <v>652</v>
      </c>
      <c r="C232" s="320" t="s">
        <v>766</v>
      </c>
      <c r="D232" s="314">
        <v>0</v>
      </c>
      <c r="E232" s="314">
        <v>0</v>
      </c>
      <c r="F232" s="314">
        <v>0</v>
      </c>
      <c r="G232" s="314">
        <v>0</v>
      </c>
      <c r="H232" s="314">
        <v>0</v>
      </c>
      <c r="I232" s="314">
        <v>0</v>
      </c>
      <c r="J232" s="314">
        <v>0</v>
      </c>
      <c r="K232" s="314">
        <v>0</v>
      </c>
      <c r="L232" s="314">
        <v>0</v>
      </c>
      <c r="M232" s="311">
        <f t="shared" si="82"/>
        <v>0</v>
      </c>
      <c r="N232" s="311">
        <f t="shared" si="82"/>
        <v>0</v>
      </c>
    </row>
    <row r="233" spans="1:14" s="334" customFormat="1" x14ac:dyDescent="0.25">
      <c r="A233" s="319" t="s">
        <v>675</v>
      </c>
      <c r="B233" s="295" t="s">
        <v>653</v>
      </c>
      <c r="C233" s="320" t="s">
        <v>766</v>
      </c>
      <c r="D233" s="314">
        <v>0</v>
      </c>
      <c r="E233" s="314">
        <v>0</v>
      </c>
      <c r="F233" s="314">
        <v>0</v>
      </c>
      <c r="G233" s="314">
        <v>0</v>
      </c>
      <c r="H233" s="314">
        <v>0</v>
      </c>
      <c r="I233" s="314">
        <v>0</v>
      </c>
      <c r="J233" s="314">
        <v>0</v>
      </c>
      <c r="K233" s="314">
        <v>0</v>
      </c>
      <c r="L233" s="314">
        <v>0</v>
      </c>
      <c r="M233" s="311">
        <f t="shared" si="82"/>
        <v>0</v>
      </c>
      <c r="N233" s="311">
        <f t="shared" si="82"/>
        <v>0</v>
      </c>
    </row>
    <row r="234" spans="1:14" s="290" customFormat="1" x14ac:dyDescent="0.25">
      <c r="A234" s="319" t="s">
        <v>676</v>
      </c>
      <c r="B234" s="295" t="s">
        <v>1116</v>
      </c>
      <c r="C234" s="320" t="s">
        <v>766</v>
      </c>
      <c r="D234" s="314">
        <v>0</v>
      </c>
      <c r="E234" s="314">
        <v>0</v>
      </c>
      <c r="F234" s="314">
        <v>0</v>
      </c>
      <c r="G234" s="314">
        <v>0</v>
      </c>
      <c r="H234" s="314">
        <v>0</v>
      </c>
      <c r="I234" s="314">
        <v>0</v>
      </c>
      <c r="J234" s="314">
        <v>0</v>
      </c>
      <c r="K234" s="314">
        <v>0</v>
      </c>
      <c r="L234" s="314">
        <v>0</v>
      </c>
      <c r="M234" s="311">
        <f t="shared" si="82"/>
        <v>0</v>
      </c>
      <c r="N234" s="311">
        <f t="shared" si="82"/>
        <v>0</v>
      </c>
    </row>
    <row r="235" spans="1:14" s="335" customFormat="1" x14ac:dyDescent="0.2">
      <c r="A235" s="325" t="s">
        <v>565</v>
      </c>
      <c r="B235" s="332" t="s">
        <v>1067</v>
      </c>
      <c r="C235" s="327" t="s">
        <v>766</v>
      </c>
      <c r="D235" s="329">
        <f t="shared" ref="D235" si="83">D236+D237+D241+D242</f>
        <v>270.7</v>
      </c>
      <c r="E235" s="329">
        <f>E236+E237+E241+E242</f>
        <v>417.46635712</v>
      </c>
      <c r="F235" s="329">
        <f>F236+F237</f>
        <v>80.97999999999999</v>
      </c>
      <c r="G235" s="329">
        <v>257.60000000000002</v>
      </c>
      <c r="H235" s="329">
        <f>H236+H237</f>
        <v>248.71</v>
      </c>
      <c r="I235" s="329">
        <f>I236+I237+I241+I242</f>
        <v>257.60000000000002</v>
      </c>
      <c r="J235" s="329">
        <f>J236+J237</f>
        <v>248.71</v>
      </c>
      <c r="K235" s="329">
        <f>K236+K237+K241+K242</f>
        <v>257.60000000000002</v>
      </c>
      <c r="L235" s="329">
        <f>L236+L237</f>
        <v>248.71</v>
      </c>
      <c r="M235" s="329">
        <f t="shared" si="82"/>
        <v>772.80000000000007</v>
      </c>
      <c r="N235" s="329">
        <f t="shared" si="82"/>
        <v>746.13</v>
      </c>
    </row>
    <row r="236" spans="1:14" s="334" customFormat="1" x14ac:dyDescent="0.25">
      <c r="A236" s="319" t="s">
        <v>566</v>
      </c>
      <c r="B236" s="295" t="s">
        <v>617</v>
      </c>
      <c r="C236" s="320" t="s">
        <v>766</v>
      </c>
      <c r="D236" s="311">
        <v>0</v>
      </c>
      <c r="E236" s="311">
        <v>0</v>
      </c>
      <c r="F236" s="311">
        <v>0</v>
      </c>
      <c r="G236" s="311">
        <v>0</v>
      </c>
      <c r="H236" s="311">
        <v>0</v>
      </c>
      <c r="I236" s="311">
        <v>0</v>
      </c>
      <c r="J236" s="311">
        <v>0</v>
      </c>
      <c r="K236" s="311">
        <v>0</v>
      </c>
      <c r="L236" s="311">
        <v>0</v>
      </c>
      <c r="M236" s="311">
        <f t="shared" si="82"/>
        <v>0</v>
      </c>
      <c r="N236" s="311">
        <f t="shared" si="82"/>
        <v>0</v>
      </c>
    </row>
    <row r="237" spans="1:14" s="334" customFormat="1" x14ac:dyDescent="0.25">
      <c r="A237" s="319" t="s">
        <v>567</v>
      </c>
      <c r="B237" s="295" t="s">
        <v>1068</v>
      </c>
      <c r="C237" s="320" t="s">
        <v>766</v>
      </c>
      <c r="D237" s="311">
        <v>270.7</v>
      </c>
      <c r="E237" s="311">
        <f>E238+E239</f>
        <v>417.46635712</v>
      </c>
      <c r="F237" s="311">
        <f>F238+F239</f>
        <v>80.97999999999999</v>
      </c>
      <c r="G237" s="311">
        <v>257.60000000000002</v>
      </c>
      <c r="H237" s="311">
        <f t="shared" ref="G237:L237" si="84">H238+H239+H240</f>
        <v>248.71</v>
      </c>
      <c r="I237" s="311">
        <f t="shared" si="84"/>
        <v>257.60000000000002</v>
      </c>
      <c r="J237" s="311">
        <f t="shared" si="84"/>
        <v>248.71</v>
      </c>
      <c r="K237" s="311">
        <f t="shared" si="84"/>
        <v>257.60000000000002</v>
      </c>
      <c r="L237" s="311">
        <f t="shared" si="84"/>
        <v>248.71</v>
      </c>
      <c r="M237" s="311">
        <f t="shared" si="82"/>
        <v>772.80000000000007</v>
      </c>
      <c r="N237" s="311">
        <f t="shared" si="82"/>
        <v>746.13</v>
      </c>
    </row>
    <row r="238" spans="1:14" s="334" customFormat="1" x14ac:dyDescent="0.25">
      <c r="A238" s="319" t="s">
        <v>679</v>
      </c>
      <c r="B238" s="141" t="s">
        <v>1114</v>
      </c>
      <c r="C238" s="320" t="s">
        <v>766</v>
      </c>
      <c r="D238" s="311">
        <v>270.7</v>
      </c>
      <c r="E238" s="314">
        <v>187.11635712</v>
      </c>
      <c r="F238" s="311">
        <v>26</v>
      </c>
      <c r="G238" s="311">
        <v>0</v>
      </c>
      <c r="H238" s="311">
        <v>0</v>
      </c>
      <c r="I238" s="311">
        <v>0</v>
      </c>
      <c r="J238" s="311">
        <v>0</v>
      </c>
      <c r="K238" s="311">
        <v>0</v>
      </c>
      <c r="L238" s="311">
        <v>0</v>
      </c>
      <c r="M238" s="311">
        <f t="shared" si="82"/>
        <v>0</v>
      </c>
      <c r="N238" s="311">
        <f t="shared" si="82"/>
        <v>0</v>
      </c>
    </row>
    <row r="239" spans="1:14" s="334" customFormat="1" x14ac:dyDescent="0.25">
      <c r="A239" s="319" t="s">
        <v>680</v>
      </c>
      <c r="B239" s="141" t="s">
        <v>1124</v>
      </c>
      <c r="C239" s="320" t="s">
        <v>766</v>
      </c>
      <c r="D239" s="314">
        <v>0</v>
      </c>
      <c r="E239" s="314">
        <v>230.35</v>
      </c>
      <c r="F239" s="311">
        <v>54.98</v>
      </c>
      <c r="G239" s="311">
        <v>257.60000000000002</v>
      </c>
      <c r="H239" s="311">
        <v>248.71</v>
      </c>
      <c r="I239" s="311">
        <v>257.60000000000002</v>
      </c>
      <c r="J239" s="311">
        <v>248.71</v>
      </c>
      <c r="K239" s="311">
        <v>257.60000000000002</v>
      </c>
      <c r="L239" s="311">
        <v>248.71</v>
      </c>
      <c r="M239" s="311">
        <f t="shared" si="82"/>
        <v>772.80000000000007</v>
      </c>
      <c r="N239" s="311">
        <f t="shared" si="82"/>
        <v>746.13</v>
      </c>
    </row>
    <row r="240" spans="1:14" s="334" customFormat="1" x14ac:dyDescent="0.25">
      <c r="A240" s="319" t="s">
        <v>681</v>
      </c>
      <c r="B240" s="141" t="s">
        <v>63</v>
      </c>
      <c r="C240" s="320" t="s">
        <v>766</v>
      </c>
      <c r="D240" s="314">
        <v>0</v>
      </c>
      <c r="E240" s="314">
        <v>0</v>
      </c>
      <c r="F240" s="314">
        <v>0</v>
      </c>
      <c r="G240" s="314">
        <v>0</v>
      </c>
      <c r="H240" s="314">
        <v>0</v>
      </c>
      <c r="I240" s="314">
        <v>0</v>
      </c>
      <c r="J240" s="314">
        <v>0</v>
      </c>
      <c r="K240" s="314">
        <v>0</v>
      </c>
      <c r="L240" s="314">
        <v>0</v>
      </c>
      <c r="M240" s="311">
        <f t="shared" si="82"/>
        <v>0</v>
      </c>
      <c r="N240" s="311">
        <f t="shared" si="82"/>
        <v>0</v>
      </c>
    </row>
    <row r="241" spans="1:14" s="334" customFormat="1" x14ac:dyDescent="0.25">
      <c r="A241" s="319" t="s">
        <v>677</v>
      </c>
      <c r="B241" s="295" t="s">
        <v>14</v>
      </c>
      <c r="C241" s="320" t="s">
        <v>766</v>
      </c>
      <c r="D241" s="314">
        <v>0</v>
      </c>
      <c r="E241" s="314">
        <v>0</v>
      </c>
      <c r="F241" s="314">
        <v>0</v>
      </c>
      <c r="G241" s="314">
        <v>0</v>
      </c>
      <c r="H241" s="314">
        <v>0</v>
      </c>
      <c r="I241" s="314">
        <v>0</v>
      </c>
      <c r="J241" s="314">
        <v>0</v>
      </c>
      <c r="K241" s="314">
        <v>0</v>
      </c>
      <c r="L241" s="314">
        <v>0</v>
      </c>
      <c r="M241" s="311">
        <f t="shared" si="82"/>
        <v>0</v>
      </c>
      <c r="N241" s="311">
        <f t="shared" si="82"/>
        <v>0</v>
      </c>
    </row>
    <row r="242" spans="1:14" s="290" customFormat="1" x14ac:dyDescent="0.25">
      <c r="A242" s="319" t="s">
        <v>678</v>
      </c>
      <c r="B242" s="295" t="s">
        <v>1117</v>
      </c>
      <c r="C242" s="320" t="s">
        <v>766</v>
      </c>
      <c r="D242" s="314">
        <v>0</v>
      </c>
      <c r="E242" s="314">
        <v>0</v>
      </c>
      <c r="F242" s="314">
        <v>0</v>
      </c>
      <c r="G242" s="314">
        <v>0</v>
      </c>
      <c r="H242" s="314">
        <v>0</v>
      </c>
      <c r="I242" s="314">
        <v>0</v>
      </c>
      <c r="J242" s="314">
        <v>0</v>
      </c>
      <c r="K242" s="314">
        <v>0</v>
      </c>
      <c r="L242" s="314">
        <v>0</v>
      </c>
      <c r="M242" s="311">
        <f t="shared" si="82"/>
        <v>0</v>
      </c>
      <c r="N242" s="311">
        <f t="shared" si="82"/>
        <v>0</v>
      </c>
    </row>
    <row r="243" spans="1:14" s="331" customFormat="1" ht="31.5" x14ac:dyDescent="0.2">
      <c r="A243" s="325" t="s">
        <v>568</v>
      </c>
      <c r="B243" s="332" t="s">
        <v>1104</v>
      </c>
      <c r="C243" s="327" t="s">
        <v>766</v>
      </c>
      <c r="D243" s="329">
        <f>D167-D185-0.01</f>
        <v>206.62999999999988</v>
      </c>
      <c r="E243" s="328">
        <f>E167-E185</f>
        <v>751.88361572999997</v>
      </c>
      <c r="F243" s="329">
        <f t="shared" ref="F243:M243" si="85">F167-F185</f>
        <v>392.61922745600009</v>
      </c>
      <c r="G243" s="329">
        <v>444.1193226823998</v>
      </c>
      <c r="H243" s="329">
        <f t="shared" si="85"/>
        <v>421.19423717758923</v>
      </c>
      <c r="I243" s="329">
        <f t="shared" si="85"/>
        <v>457.42104009316199</v>
      </c>
      <c r="J243" s="329">
        <f t="shared" ref="J243" si="86">J167-J185</f>
        <v>572.80922585587678</v>
      </c>
      <c r="K243" s="329">
        <f t="shared" si="85"/>
        <v>471.58127676759887</v>
      </c>
      <c r="L243" s="329">
        <f t="shared" ref="L243" si="87">L167-L185</f>
        <v>595.92736963553875</v>
      </c>
      <c r="M243" s="329">
        <f t="shared" si="85"/>
        <v>1373.1216395431602</v>
      </c>
      <c r="N243" s="329">
        <f t="shared" ref="N243" si="88">N167-N185</f>
        <v>1589.9308326690052</v>
      </c>
    </row>
    <row r="244" spans="1:14" s="334" customFormat="1" ht="31.5" x14ac:dyDescent="0.2">
      <c r="A244" s="325" t="s">
        <v>569</v>
      </c>
      <c r="B244" s="332" t="s">
        <v>1118</v>
      </c>
      <c r="C244" s="327" t="s">
        <v>766</v>
      </c>
      <c r="D244" s="328">
        <f>D203-D210</f>
        <v>-639.34</v>
      </c>
      <c r="E244" s="328">
        <f>E203-E210</f>
        <v>-591.99344668999993</v>
      </c>
      <c r="F244" s="328">
        <f>F203-F210</f>
        <v>-700.50577305600007</v>
      </c>
      <c r="G244" s="329">
        <v>-1056.1200000000001</v>
      </c>
      <c r="H244" s="329">
        <f t="shared" ref="G244:L244" si="89">H245</f>
        <v>-1011.71</v>
      </c>
      <c r="I244" s="329">
        <f t="shared" ref="I244:N244" si="90">I245</f>
        <v>-313.56999999999994</v>
      </c>
      <c r="J244" s="329">
        <f t="shared" si="89"/>
        <v>-1276.0899999999999</v>
      </c>
      <c r="K244" s="329">
        <f t="shared" si="90"/>
        <v>-257.24</v>
      </c>
      <c r="L244" s="329">
        <f t="shared" si="89"/>
        <v>-724.25</v>
      </c>
      <c r="M244" s="329">
        <f t="shared" si="90"/>
        <v>-1626.93</v>
      </c>
      <c r="N244" s="329">
        <f t="shared" si="90"/>
        <v>-3012.05</v>
      </c>
    </row>
    <row r="245" spans="1:14" s="334" customFormat="1" x14ac:dyDescent="0.25">
      <c r="A245" s="319" t="s">
        <v>683</v>
      </c>
      <c r="B245" s="295" t="s">
        <v>1119</v>
      </c>
      <c r="C245" s="320" t="s">
        <v>766</v>
      </c>
      <c r="D245" s="314">
        <f>D244-D246</f>
        <v>-696.11</v>
      </c>
      <c r="E245" s="314">
        <f>E244-E246</f>
        <v>-1169.4113153999999</v>
      </c>
      <c r="F245" s="314">
        <f>F244-F246</f>
        <v>-710.18907194600001</v>
      </c>
      <c r="G245" s="311">
        <v>-1056.1200000000001</v>
      </c>
      <c r="H245" s="311">
        <f t="shared" ref="G245:H245" si="91">H203-H210</f>
        <v>-1011.71</v>
      </c>
      <c r="I245" s="311">
        <f t="shared" ref="I245:J245" si="92">I203-I210</f>
        <v>-313.56999999999994</v>
      </c>
      <c r="J245" s="311">
        <f t="shared" si="92"/>
        <v>-1276.0899999999999</v>
      </c>
      <c r="K245" s="311">
        <f t="shared" ref="K245:M245" si="93">K203-K210</f>
        <v>-257.24</v>
      </c>
      <c r="L245" s="311">
        <f t="shared" si="93"/>
        <v>-724.25</v>
      </c>
      <c r="M245" s="311">
        <f t="shared" si="93"/>
        <v>-1626.93</v>
      </c>
      <c r="N245" s="311">
        <f t="shared" ref="N245" si="94">N203-N210</f>
        <v>-3012.05</v>
      </c>
    </row>
    <row r="246" spans="1:14" s="334" customFormat="1" x14ac:dyDescent="0.25">
      <c r="A246" s="319" t="s">
        <v>684</v>
      </c>
      <c r="B246" s="295" t="s">
        <v>51</v>
      </c>
      <c r="C246" s="320" t="s">
        <v>766</v>
      </c>
      <c r="D246" s="314">
        <f>D209-D219</f>
        <v>56.77000000000001</v>
      </c>
      <c r="E246" s="314">
        <f>E210-E220</f>
        <v>577.41786870999999</v>
      </c>
      <c r="F246" s="314">
        <f>F209-F219</f>
        <v>9.6832988899999997</v>
      </c>
      <c r="G246" s="314">
        <v>0</v>
      </c>
      <c r="H246" s="314">
        <v>0</v>
      </c>
      <c r="I246" s="314">
        <v>0</v>
      </c>
      <c r="J246" s="314">
        <v>0</v>
      </c>
      <c r="K246" s="314">
        <v>0</v>
      </c>
      <c r="L246" s="314">
        <v>0</v>
      </c>
      <c r="M246" s="314">
        <v>0</v>
      </c>
      <c r="N246" s="314">
        <v>0</v>
      </c>
    </row>
    <row r="247" spans="1:14" s="335" customFormat="1" ht="31.5" x14ac:dyDescent="0.2">
      <c r="A247" s="325" t="s">
        <v>570</v>
      </c>
      <c r="B247" s="332" t="s">
        <v>1120</v>
      </c>
      <c r="C247" s="327" t="s">
        <v>766</v>
      </c>
      <c r="D247" s="328">
        <f>D222-D235</f>
        <v>454.85999999999996</v>
      </c>
      <c r="E247" s="328">
        <f>E222-E235</f>
        <v>-126.21833712</v>
      </c>
      <c r="F247" s="328">
        <f>F222-F235</f>
        <v>305.70392500000003</v>
      </c>
      <c r="G247" s="329">
        <v>684.93999999999994</v>
      </c>
      <c r="H247" s="329">
        <f t="shared" ref="G247:L247" si="95">H248</f>
        <v>406.18999999999994</v>
      </c>
      <c r="I247" s="329">
        <f t="shared" ref="I247:N247" si="96">I248</f>
        <v>-57.620000000000033</v>
      </c>
      <c r="J247" s="329">
        <f t="shared" si="95"/>
        <v>665.34999999999991</v>
      </c>
      <c r="K247" s="329">
        <f t="shared" si="96"/>
        <v>-113.95000000000002</v>
      </c>
      <c r="L247" s="329">
        <f t="shared" si="95"/>
        <v>113.23999999999998</v>
      </c>
      <c r="M247" s="329">
        <f t="shared" si="96"/>
        <v>513.37</v>
      </c>
      <c r="N247" s="329">
        <f t="shared" si="96"/>
        <v>1184.7799999999997</v>
      </c>
    </row>
    <row r="248" spans="1:14" s="334" customFormat="1" x14ac:dyDescent="0.25">
      <c r="A248" s="319" t="s">
        <v>846</v>
      </c>
      <c r="B248" s="295" t="s">
        <v>884</v>
      </c>
      <c r="C248" s="320" t="s">
        <v>766</v>
      </c>
      <c r="D248" s="314">
        <f>D247-D249</f>
        <v>454.85999999999996</v>
      </c>
      <c r="E248" s="314">
        <f>E247-E249</f>
        <v>-543.68469424</v>
      </c>
      <c r="F248" s="314">
        <f>F247-F249</f>
        <v>305.70392500000003</v>
      </c>
      <c r="G248" s="311">
        <v>684.93999999999994</v>
      </c>
      <c r="H248" s="311">
        <f t="shared" ref="G248:H248" si="97">H222-H235</f>
        <v>406.18999999999994</v>
      </c>
      <c r="I248" s="311">
        <f t="shared" ref="I248:L248" si="98">I222-I235</f>
        <v>-57.620000000000033</v>
      </c>
      <c r="J248" s="311">
        <f t="shared" si="98"/>
        <v>665.34999999999991</v>
      </c>
      <c r="K248" s="311">
        <f t="shared" si="98"/>
        <v>-113.95000000000002</v>
      </c>
      <c r="L248" s="311">
        <f t="shared" si="98"/>
        <v>113.23999999999998</v>
      </c>
      <c r="M248" s="311">
        <f t="shared" ref="M248:N248" si="99">M222-M235</f>
        <v>513.37</v>
      </c>
      <c r="N248" s="311">
        <f t="shared" si="99"/>
        <v>1184.7799999999997</v>
      </c>
    </row>
    <row r="249" spans="1:14" s="334" customFormat="1" x14ac:dyDescent="0.25">
      <c r="A249" s="319" t="s">
        <v>847</v>
      </c>
      <c r="B249" s="295" t="s">
        <v>845</v>
      </c>
      <c r="C249" s="320" t="s">
        <v>766</v>
      </c>
      <c r="D249" s="314">
        <f>D234-D242</f>
        <v>0</v>
      </c>
      <c r="E249" s="314">
        <f>E235-E242</f>
        <v>417.46635712</v>
      </c>
      <c r="F249" s="314">
        <f>F234-F242</f>
        <v>0</v>
      </c>
      <c r="G249" s="314">
        <v>0</v>
      </c>
      <c r="H249" s="314">
        <v>0</v>
      </c>
      <c r="I249" s="314">
        <v>0</v>
      </c>
      <c r="J249" s="314">
        <v>0</v>
      </c>
      <c r="K249" s="314">
        <v>0</v>
      </c>
      <c r="L249" s="314">
        <v>0</v>
      </c>
      <c r="M249" s="314">
        <v>0</v>
      </c>
      <c r="N249" s="314">
        <v>0</v>
      </c>
    </row>
    <row r="250" spans="1:14" s="331" customFormat="1" x14ac:dyDescent="0.25">
      <c r="A250" s="325" t="s">
        <v>571</v>
      </c>
      <c r="B250" s="332" t="s">
        <v>70</v>
      </c>
      <c r="C250" s="327" t="s">
        <v>766</v>
      </c>
      <c r="D250" s="328">
        <v>0</v>
      </c>
      <c r="E250" s="348">
        <v>0</v>
      </c>
      <c r="F250" s="328">
        <v>0</v>
      </c>
      <c r="G250" s="328">
        <v>0</v>
      </c>
      <c r="H250" s="328">
        <v>0</v>
      </c>
      <c r="I250" s="328">
        <v>0</v>
      </c>
      <c r="J250" s="328">
        <v>0</v>
      </c>
      <c r="K250" s="328">
        <v>0</v>
      </c>
      <c r="L250" s="328">
        <v>0</v>
      </c>
      <c r="M250" s="328">
        <v>0</v>
      </c>
      <c r="N250" s="328">
        <v>0</v>
      </c>
    </row>
    <row r="251" spans="1:14" s="335" customFormat="1" ht="31.5" x14ac:dyDescent="0.25">
      <c r="A251" s="325" t="s">
        <v>572</v>
      </c>
      <c r="B251" s="332" t="s">
        <v>1105</v>
      </c>
      <c r="C251" s="327" t="s">
        <v>766</v>
      </c>
      <c r="D251" s="329">
        <f t="shared" ref="D251" si="100">D243+D247+D250+D244</f>
        <v>22.14999999999975</v>
      </c>
      <c r="E251" s="348">
        <f>E243+E244+E247+E250</f>
        <v>33.671831920000045</v>
      </c>
      <c r="F251" s="329">
        <f>F243+F247+F250+F244</f>
        <v>-2.1826205999999502</v>
      </c>
      <c r="G251" s="329">
        <v>72.939322682399734</v>
      </c>
      <c r="H251" s="329">
        <f>H243+H247+H250+H244</f>
        <v>-184.32576282241087</v>
      </c>
      <c r="I251" s="329">
        <f>I243+I247+I250+I244</f>
        <v>86.231040093162051</v>
      </c>
      <c r="J251" s="329">
        <f>J243+J247+J250+J244</f>
        <v>-37.930774144123234</v>
      </c>
      <c r="K251" s="329">
        <f t="shared" ref="K251:M251" si="101">K243+K247+K250+K244</f>
        <v>100.39127676759881</v>
      </c>
      <c r="L251" s="329">
        <f>L243+L247+L250+L244</f>
        <v>-15.082630364461238</v>
      </c>
      <c r="M251" s="329">
        <f t="shared" si="101"/>
        <v>259.56163954316003</v>
      </c>
      <c r="N251" s="329">
        <f t="shared" ref="N251" si="102">N243+N247+N250+N244</f>
        <v>-237.33916733099522</v>
      </c>
    </row>
    <row r="252" spans="1:14" s="335" customFormat="1" x14ac:dyDescent="0.25">
      <c r="A252" s="325" t="s">
        <v>573</v>
      </c>
      <c r="B252" s="332" t="s">
        <v>6</v>
      </c>
      <c r="C252" s="327" t="s">
        <v>766</v>
      </c>
      <c r="D252" s="329">
        <v>9.1999999999999993</v>
      </c>
      <c r="E252" s="348">
        <v>31.352</v>
      </c>
      <c r="F252" s="329">
        <v>65.023831920000006</v>
      </c>
      <c r="G252" s="329">
        <v>111.73643191999962</v>
      </c>
      <c r="H252" s="329">
        <f>G253</f>
        <v>184.67575460239937</v>
      </c>
      <c r="I252" s="329">
        <f>G253</f>
        <v>184.67575460239937</v>
      </c>
      <c r="J252" s="329">
        <f>I253</f>
        <v>270.90679469556142</v>
      </c>
      <c r="K252" s="329">
        <f>I253</f>
        <v>270.90679469556142</v>
      </c>
      <c r="L252" s="329">
        <f>K253</f>
        <v>371.29807146316023</v>
      </c>
      <c r="M252" s="329">
        <v>111.74</v>
      </c>
      <c r="N252" s="329">
        <v>111.74</v>
      </c>
    </row>
    <row r="253" spans="1:14" s="335" customFormat="1" x14ac:dyDescent="0.2">
      <c r="A253" s="325" t="s">
        <v>574</v>
      </c>
      <c r="B253" s="332" t="s">
        <v>7</v>
      </c>
      <c r="C253" s="327" t="s">
        <v>766</v>
      </c>
      <c r="D253" s="329">
        <f t="shared" ref="D253:E253" si="103">D251+D252</f>
        <v>31.349999999999749</v>
      </c>
      <c r="E253" s="329">
        <f t="shared" si="103"/>
        <v>65.023831920000049</v>
      </c>
      <c r="F253" s="329">
        <f>F251+F252</f>
        <v>62.841211320000056</v>
      </c>
      <c r="G253" s="329">
        <v>184.67575460239937</v>
      </c>
      <c r="H253" s="329">
        <f>H251+H252</f>
        <v>0.34999177998849973</v>
      </c>
      <c r="I253" s="329">
        <f>I251+I252</f>
        <v>270.90679469556142</v>
      </c>
      <c r="J253" s="329">
        <f>J251+J252</f>
        <v>232.97602055143818</v>
      </c>
      <c r="K253" s="329">
        <f t="shared" ref="K253:M253" si="104">K251+K252</f>
        <v>371.29807146316023</v>
      </c>
      <c r="L253" s="329">
        <f>L251+L252</f>
        <v>356.21544109869899</v>
      </c>
      <c r="M253" s="329">
        <f t="shared" si="104"/>
        <v>371.30163954316004</v>
      </c>
      <c r="N253" s="329">
        <f t="shared" ref="N253" si="105">N251+N252</f>
        <v>-125.59916733099523</v>
      </c>
    </row>
    <row r="254" spans="1:14" s="331" customFormat="1" x14ac:dyDescent="0.2">
      <c r="A254" s="325" t="s">
        <v>577</v>
      </c>
      <c r="B254" s="332" t="s">
        <v>885</v>
      </c>
      <c r="C254" s="327" t="s">
        <v>290</v>
      </c>
      <c r="D254" s="329"/>
      <c r="E254" s="329"/>
      <c r="F254" s="329"/>
      <c r="G254" s="329"/>
      <c r="H254" s="329"/>
      <c r="I254" s="329"/>
      <c r="J254" s="329"/>
      <c r="K254" s="329"/>
      <c r="L254" s="329"/>
      <c r="M254" s="329"/>
      <c r="N254" s="329"/>
    </row>
    <row r="255" spans="1:14" s="290" customFormat="1" x14ac:dyDescent="0.25">
      <c r="A255" s="319" t="s">
        <v>578</v>
      </c>
      <c r="B255" s="295" t="s">
        <v>1069</v>
      </c>
      <c r="C255" s="320" t="s">
        <v>766</v>
      </c>
      <c r="D255" s="311">
        <f t="shared" ref="D255" si="106">D256+D264+D266+D268+D270+D272+D276+D282</f>
        <v>355.69</v>
      </c>
      <c r="E255" s="311">
        <f>E256+E264+E266+E268+E270+E272+E276+E282</f>
        <v>294.77999999999997</v>
      </c>
      <c r="F255" s="311">
        <f>F256+F264+F266+F268+F270+F272+F276+F282</f>
        <v>137.74540205</v>
      </c>
      <c r="G255" s="314">
        <v>132.91</v>
      </c>
      <c r="H255" s="314">
        <v>132.91</v>
      </c>
      <c r="I255" s="314">
        <f t="shared" ref="G255:M255" si="107">I256+I264+I266+I268+I270+I272+I274+I276+I282</f>
        <v>129.16999999999999</v>
      </c>
      <c r="J255" s="314">
        <f t="shared" ref="J255" si="108">J256+J264+J266+J268+J270+J272+J274+J276+J282</f>
        <v>129.16999999999999</v>
      </c>
      <c r="K255" s="314">
        <f t="shared" si="107"/>
        <v>145.93</v>
      </c>
      <c r="L255" s="314">
        <f t="shared" ref="L255" si="109">L256+L264+L266+L268+L270+L272+L274+L276+L282</f>
        <v>145.93</v>
      </c>
      <c r="M255" s="314">
        <f t="shared" si="107"/>
        <v>145.93</v>
      </c>
      <c r="N255" s="314">
        <f t="shared" ref="N255" si="110">N256+N264+N266+N268+N270+N272+N274+N276+N282</f>
        <v>145.93</v>
      </c>
    </row>
    <row r="256" spans="1:14" s="290" customFormat="1" ht="31.5" x14ac:dyDescent="0.25">
      <c r="A256" s="319" t="s">
        <v>685</v>
      </c>
      <c r="B256" s="141" t="s">
        <v>1070</v>
      </c>
      <c r="C256" s="320" t="s">
        <v>766</v>
      </c>
      <c r="D256" s="314">
        <v>0</v>
      </c>
      <c r="E256" s="314">
        <v>0</v>
      </c>
      <c r="F256" s="314">
        <v>0</v>
      </c>
      <c r="G256" s="314">
        <v>0</v>
      </c>
      <c r="H256" s="314">
        <v>0</v>
      </c>
      <c r="I256" s="314">
        <v>0</v>
      </c>
      <c r="J256" s="314">
        <v>0</v>
      </c>
      <c r="K256" s="314">
        <v>0</v>
      </c>
      <c r="L256" s="314">
        <v>0</v>
      </c>
      <c r="M256" s="311">
        <v>0</v>
      </c>
      <c r="N256" s="311">
        <v>0</v>
      </c>
    </row>
    <row r="257" spans="1:14" s="290" customFormat="1" x14ac:dyDescent="0.25">
      <c r="A257" s="319" t="s">
        <v>686</v>
      </c>
      <c r="B257" s="296" t="s">
        <v>64</v>
      </c>
      <c r="C257" s="320" t="s">
        <v>766</v>
      </c>
      <c r="D257" s="314">
        <v>0</v>
      </c>
      <c r="E257" s="314">
        <v>0</v>
      </c>
      <c r="F257" s="314">
        <v>0</v>
      </c>
      <c r="G257" s="314">
        <v>0</v>
      </c>
      <c r="H257" s="314">
        <v>0</v>
      </c>
      <c r="I257" s="314">
        <v>0</v>
      </c>
      <c r="J257" s="314">
        <v>0</v>
      </c>
      <c r="K257" s="314">
        <v>0</v>
      </c>
      <c r="L257" s="314">
        <v>0</v>
      </c>
      <c r="M257" s="311">
        <v>0</v>
      </c>
      <c r="N257" s="311">
        <v>0</v>
      </c>
    </row>
    <row r="258" spans="1:14" s="290" customFormat="1" ht="31.5" x14ac:dyDescent="0.25">
      <c r="A258" s="319" t="s">
        <v>912</v>
      </c>
      <c r="B258" s="296" t="s">
        <v>923</v>
      </c>
      <c r="C258" s="320" t="s">
        <v>766</v>
      </c>
      <c r="D258" s="314">
        <v>0</v>
      </c>
      <c r="E258" s="314">
        <v>0</v>
      </c>
      <c r="F258" s="314">
        <v>0</v>
      </c>
      <c r="G258" s="314">
        <v>0</v>
      </c>
      <c r="H258" s="314">
        <v>0</v>
      </c>
      <c r="I258" s="314">
        <v>0</v>
      </c>
      <c r="J258" s="314">
        <v>0</v>
      </c>
      <c r="K258" s="314">
        <v>0</v>
      </c>
      <c r="L258" s="314">
        <v>0</v>
      </c>
      <c r="M258" s="311">
        <v>0</v>
      </c>
      <c r="N258" s="311">
        <v>0</v>
      </c>
    </row>
    <row r="259" spans="1:14" s="290" customFormat="1" x14ac:dyDescent="0.25">
      <c r="A259" s="319" t="s">
        <v>913</v>
      </c>
      <c r="B259" s="297" t="s">
        <v>64</v>
      </c>
      <c r="C259" s="320" t="s">
        <v>766</v>
      </c>
      <c r="D259" s="314">
        <v>0</v>
      </c>
      <c r="E259" s="314">
        <v>0</v>
      </c>
      <c r="F259" s="314">
        <v>0</v>
      </c>
      <c r="G259" s="314">
        <v>0</v>
      </c>
      <c r="H259" s="314">
        <v>0</v>
      </c>
      <c r="I259" s="314">
        <v>0</v>
      </c>
      <c r="J259" s="314">
        <v>0</v>
      </c>
      <c r="K259" s="314">
        <v>0</v>
      </c>
      <c r="L259" s="314">
        <v>0</v>
      </c>
      <c r="M259" s="311">
        <v>0</v>
      </c>
      <c r="N259" s="311">
        <v>0</v>
      </c>
    </row>
    <row r="260" spans="1:14" s="290" customFormat="1" ht="31.5" x14ac:dyDescent="0.25">
      <c r="A260" s="319" t="s">
        <v>914</v>
      </c>
      <c r="B260" s="296" t="s">
        <v>920</v>
      </c>
      <c r="C260" s="320" t="s">
        <v>766</v>
      </c>
      <c r="D260" s="314">
        <v>0</v>
      </c>
      <c r="E260" s="314">
        <v>0</v>
      </c>
      <c r="F260" s="314">
        <v>0</v>
      </c>
      <c r="G260" s="314">
        <v>0</v>
      </c>
      <c r="H260" s="314">
        <v>0</v>
      </c>
      <c r="I260" s="314">
        <v>0</v>
      </c>
      <c r="J260" s="314">
        <v>0</v>
      </c>
      <c r="K260" s="314">
        <v>0</v>
      </c>
      <c r="L260" s="314">
        <v>0</v>
      </c>
      <c r="M260" s="311">
        <v>0</v>
      </c>
      <c r="N260" s="311">
        <v>0</v>
      </c>
    </row>
    <row r="261" spans="1:14" s="290" customFormat="1" x14ac:dyDescent="0.25">
      <c r="A261" s="319" t="s">
        <v>915</v>
      </c>
      <c r="B261" s="297" t="s">
        <v>64</v>
      </c>
      <c r="C261" s="320" t="s">
        <v>766</v>
      </c>
      <c r="D261" s="314">
        <v>0</v>
      </c>
      <c r="E261" s="314">
        <v>0</v>
      </c>
      <c r="F261" s="314">
        <v>0</v>
      </c>
      <c r="G261" s="314">
        <v>0</v>
      </c>
      <c r="H261" s="314">
        <v>0</v>
      </c>
      <c r="I261" s="314">
        <v>0</v>
      </c>
      <c r="J261" s="314">
        <v>0</v>
      </c>
      <c r="K261" s="314">
        <v>0</v>
      </c>
      <c r="L261" s="314">
        <v>0</v>
      </c>
      <c r="M261" s="311">
        <v>0</v>
      </c>
      <c r="N261" s="311">
        <v>0</v>
      </c>
    </row>
    <row r="262" spans="1:14" s="290" customFormat="1" ht="31.5" x14ac:dyDescent="0.25">
      <c r="A262" s="319" t="s">
        <v>1023</v>
      </c>
      <c r="B262" s="296" t="s">
        <v>905</v>
      </c>
      <c r="C262" s="320" t="s">
        <v>766</v>
      </c>
      <c r="D262" s="314">
        <v>0</v>
      </c>
      <c r="E262" s="314">
        <v>0</v>
      </c>
      <c r="F262" s="314">
        <v>0</v>
      </c>
      <c r="G262" s="314">
        <v>0</v>
      </c>
      <c r="H262" s="314">
        <v>0</v>
      </c>
      <c r="I262" s="314">
        <v>0</v>
      </c>
      <c r="J262" s="314">
        <v>0</v>
      </c>
      <c r="K262" s="314">
        <v>0</v>
      </c>
      <c r="L262" s="314">
        <v>0</v>
      </c>
      <c r="M262" s="311">
        <v>0</v>
      </c>
      <c r="N262" s="311">
        <v>0</v>
      </c>
    </row>
    <row r="263" spans="1:14" s="290" customFormat="1" x14ac:dyDescent="0.25">
      <c r="A263" s="319" t="s">
        <v>1024</v>
      </c>
      <c r="B263" s="297" t="s">
        <v>64</v>
      </c>
      <c r="C263" s="320" t="s">
        <v>766</v>
      </c>
      <c r="D263" s="314">
        <v>0</v>
      </c>
      <c r="E263" s="314">
        <v>0</v>
      </c>
      <c r="F263" s="314">
        <v>0</v>
      </c>
      <c r="G263" s="314">
        <v>0</v>
      </c>
      <c r="H263" s="314">
        <v>0</v>
      </c>
      <c r="I263" s="314">
        <v>0</v>
      </c>
      <c r="J263" s="314">
        <v>0</v>
      </c>
      <c r="K263" s="314">
        <v>0</v>
      </c>
      <c r="L263" s="314">
        <v>0</v>
      </c>
      <c r="M263" s="311">
        <v>0</v>
      </c>
      <c r="N263" s="311">
        <v>0</v>
      </c>
    </row>
    <row r="264" spans="1:14" s="290" customFormat="1" x14ac:dyDescent="0.25">
      <c r="A264" s="319" t="s">
        <v>687</v>
      </c>
      <c r="B264" s="141" t="s">
        <v>1095</v>
      </c>
      <c r="C264" s="320" t="s">
        <v>766</v>
      </c>
      <c r="D264" s="314">
        <v>0</v>
      </c>
      <c r="E264" s="314">
        <v>0</v>
      </c>
      <c r="F264" s="314">
        <v>0</v>
      </c>
      <c r="G264" s="314">
        <v>0</v>
      </c>
      <c r="H264" s="314">
        <v>0</v>
      </c>
      <c r="I264" s="314">
        <v>0</v>
      </c>
      <c r="J264" s="314">
        <v>0</v>
      </c>
      <c r="K264" s="314">
        <v>0</v>
      </c>
      <c r="L264" s="314">
        <v>0</v>
      </c>
      <c r="M264" s="311">
        <v>0</v>
      </c>
      <c r="N264" s="311">
        <v>0</v>
      </c>
    </row>
    <row r="265" spans="1:14" s="290" customFormat="1" x14ac:dyDescent="0.25">
      <c r="A265" s="319" t="s">
        <v>688</v>
      </c>
      <c r="B265" s="296" t="s">
        <v>64</v>
      </c>
      <c r="C265" s="320" t="s">
        <v>766</v>
      </c>
      <c r="D265" s="314">
        <v>0</v>
      </c>
      <c r="E265" s="314">
        <v>0</v>
      </c>
      <c r="F265" s="314">
        <v>0</v>
      </c>
      <c r="G265" s="314">
        <v>0</v>
      </c>
      <c r="H265" s="314">
        <v>0</v>
      </c>
      <c r="I265" s="314">
        <v>0</v>
      </c>
      <c r="J265" s="314">
        <v>0</v>
      </c>
      <c r="K265" s="314">
        <v>0</v>
      </c>
      <c r="L265" s="314">
        <v>0</v>
      </c>
      <c r="M265" s="311">
        <v>0</v>
      </c>
      <c r="N265" s="311">
        <v>0</v>
      </c>
    </row>
    <row r="266" spans="1:14" s="290" customFormat="1" x14ac:dyDescent="0.25">
      <c r="A266" s="319" t="s">
        <v>795</v>
      </c>
      <c r="B266" s="294" t="s">
        <v>763</v>
      </c>
      <c r="C266" s="320" t="s">
        <v>766</v>
      </c>
      <c r="D266" s="311">
        <v>355.09</v>
      </c>
      <c r="E266" s="311">
        <v>294.77999999999997</v>
      </c>
      <c r="F266" s="311">
        <v>112.95662587</v>
      </c>
      <c r="G266" s="311">
        <v>132.91</v>
      </c>
      <c r="H266" s="311">
        <v>132.91</v>
      </c>
      <c r="I266" s="311">
        <v>129.16999999999999</v>
      </c>
      <c r="J266" s="311">
        <v>129.16999999999999</v>
      </c>
      <c r="K266" s="311">
        <v>145.93</v>
      </c>
      <c r="L266" s="311">
        <v>145.93</v>
      </c>
      <c r="M266" s="311">
        <v>145.93</v>
      </c>
      <c r="N266" s="311">
        <v>145.93</v>
      </c>
    </row>
    <row r="267" spans="1:14" s="290" customFormat="1" x14ac:dyDescent="0.25">
      <c r="A267" s="319" t="s">
        <v>796</v>
      </c>
      <c r="B267" s="296" t="s">
        <v>64</v>
      </c>
      <c r="C267" s="320" t="s">
        <v>766</v>
      </c>
      <c r="D267" s="314">
        <v>0</v>
      </c>
      <c r="E267" s="314">
        <v>0</v>
      </c>
      <c r="F267" s="314">
        <v>0</v>
      </c>
      <c r="G267" s="314">
        <v>0</v>
      </c>
      <c r="H267" s="314">
        <v>0</v>
      </c>
      <c r="I267" s="314">
        <v>0</v>
      </c>
      <c r="J267" s="314">
        <v>0</v>
      </c>
      <c r="K267" s="314">
        <v>0</v>
      </c>
      <c r="L267" s="314">
        <v>0</v>
      </c>
      <c r="M267" s="311">
        <v>0</v>
      </c>
      <c r="N267" s="311">
        <v>0</v>
      </c>
    </row>
    <row r="268" spans="1:14" s="290" customFormat="1" x14ac:dyDescent="0.25">
      <c r="A268" s="319" t="s">
        <v>797</v>
      </c>
      <c r="B268" s="294" t="s">
        <v>1089</v>
      </c>
      <c r="C268" s="320" t="s">
        <v>766</v>
      </c>
      <c r="D268" s="314">
        <v>0</v>
      </c>
      <c r="E268" s="314">
        <v>0</v>
      </c>
      <c r="F268" s="314">
        <v>0</v>
      </c>
      <c r="G268" s="314">
        <v>0</v>
      </c>
      <c r="H268" s="314">
        <v>0</v>
      </c>
      <c r="I268" s="314">
        <v>0</v>
      </c>
      <c r="J268" s="314">
        <v>0</v>
      </c>
      <c r="K268" s="314">
        <v>0</v>
      </c>
      <c r="L268" s="314">
        <v>0</v>
      </c>
      <c r="M268" s="311">
        <v>0</v>
      </c>
      <c r="N268" s="311">
        <v>0</v>
      </c>
    </row>
    <row r="269" spans="1:14" s="290" customFormat="1" x14ac:dyDescent="0.25">
      <c r="A269" s="319" t="s">
        <v>798</v>
      </c>
      <c r="B269" s="296" t="s">
        <v>64</v>
      </c>
      <c r="C269" s="320" t="s">
        <v>766</v>
      </c>
      <c r="D269" s="314">
        <v>0</v>
      </c>
      <c r="E269" s="314">
        <v>0</v>
      </c>
      <c r="F269" s="314">
        <v>0</v>
      </c>
      <c r="G269" s="314">
        <v>0</v>
      </c>
      <c r="H269" s="314">
        <v>0</v>
      </c>
      <c r="I269" s="314">
        <v>0</v>
      </c>
      <c r="J269" s="314">
        <v>0</v>
      </c>
      <c r="K269" s="314">
        <v>0</v>
      </c>
      <c r="L269" s="314">
        <v>0</v>
      </c>
      <c r="M269" s="311">
        <v>0</v>
      </c>
      <c r="N269" s="311">
        <v>0</v>
      </c>
    </row>
    <row r="270" spans="1:14" s="290" customFormat="1" x14ac:dyDescent="0.25">
      <c r="A270" s="319" t="s">
        <v>799</v>
      </c>
      <c r="B270" s="294" t="s">
        <v>764</v>
      </c>
      <c r="C270" s="320" t="s">
        <v>766</v>
      </c>
      <c r="D270" s="314">
        <v>0</v>
      </c>
      <c r="E270" s="314">
        <v>0</v>
      </c>
      <c r="F270" s="314">
        <v>0</v>
      </c>
      <c r="G270" s="314">
        <v>0</v>
      </c>
      <c r="H270" s="314">
        <v>0</v>
      </c>
      <c r="I270" s="314">
        <v>0</v>
      </c>
      <c r="J270" s="314">
        <v>0</v>
      </c>
      <c r="K270" s="314">
        <v>0</v>
      </c>
      <c r="L270" s="314">
        <v>0</v>
      </c>
      <c r="M270" s="311">
        <v>0</v>
      </c>
      <c r="N270" s="311">
        <v>0</v>
      </c>
    </row>
    <row r="271" spans="1:14" s="290" customFormat="1" x14ac:dyDescent="0.25">
      <c r="A271" s="319" t="s">
        <v>800</v>
      </c>
      <c r="B271" s="296" t="s">
        <v>64</v>
      </c>
      <c r="C271" s="320" t="s">
        <v>766</v>
      </c>
      <c r="D271" s="314">
        <v>0</v>
      </c>
      <c r="E271" s="314">
        <v>0</v>
      </c>
      <c r="F271" s="314">
        <v>0</v>
      </c>
      <c r="G271" s="314">
        <v>0</v>
      </c>
      <c r="H271" s="314">
        <v>0</v>
      </c>
      <c r="I271" s="314">
        <v>0</v>
      </c>
      <c r="J271" s="314">
        <v>0</v>
      </c>
      <c r="K271" s="314">
        <v>0</v>
      </c>
      <c r="L271" s="314">
        <v>0</v>
      </c>
      <c r="M271" s="311">
        <v>0</v>
      </c>
      <c r="N271" s="311">
        <v>0</v>
      </c>
    </row>
    <row r="272" spans="1:14" s="290" customFormat="1" ht="15.75" customHeight="1" x14ac:dyDescent="0.25">
      <c r="A272" s="319" t="s">
        <v>916</v>
      </c>
      <c r="B272" s="294" t="s">
        <v>765</v>
      </c>
      <c r="C272" s="320" t="s">
        <v>766</v>
      </c>
      <c r="D272" s="314">
        <v>0</v>
      </c>
      <c r="E272" s="314">
        <v>0</v>
      </c>
      <c r="F272" s="314">
        <v>0</v>
      </c>
      <c r="G272" s="314">
        <v>0</v>
      </c>
      <c r="H272" s="314">
        <v>0</v>
      </c>
      <c r="I272" s="314">
        <v>0</v>
      </c>
      <c r="J272" s="314">
        <v>0</v>
      </c>
      <c r="K272" s="314">
        <v>0</v>
      </c>
      <c r="L272" s="314">
        <v>0</v>
      </c>
      <c r="M272" s="311">
        <v>0</v>
      </c>
      <c r="N272" s="311">
        <v>0</v>
      </c>
    </row>
    <row r="273" spans="1:14" s="290" customFormat="1" x14ac:dyDescent="0.25">
      <c r="A273" s="319" t="s">
        <v>801</v>
      </c>
      <c r="B273" s="296" t="s">
        <v>64</v>
      </c>
      <c r="C273" s="320" t="s">
        <v>766</v>
      </c>
      <c r="D273" s="314">
        <v>0</v>
      </c>
      <c r="E273" s="314">
        <v>0</v>
      </c>
      <c r="F273" s="314">
        <v>0</v>
      </c>
      <c r="G273" s="314">
        <v>0</v>
      </c>
      <c r="H273" s="314">
        <v>0</v>
      </c>
      <c r="I273" s="314">
        <v>0</v>
      </c>
      <c r="J273" s="314">
        <v>0</v>
      </c>
      <c r="K273" s="314">
        <v>0</v>
      </c>
      <c r="L273" s="314">
        <v>0</v>
      </c>
      <c r="M273" s="311">
        <v>0</v>
      </c>
      <c r="N273" s="311">
        <v>0</v>
      </c>
    </row>
    <row r="274" spans="1:14" s="290" customFormat="1" x14ac:dyDescent="0.25">
      <c r="A274" s="319" t="s">
        <v>916</v>
      </c>
      <c r="B274" s="294" t="s">
        <v>1096</v>
      </c>
      <c r="C274" s="320" t="s">
        <v>766</v>
      </c>
      <c r="D274" s="314">
        <v>0</v>
      </c>
      <c r="E274" s="314">
        <v>0</v>
      </c>
      <c r="F274" s="314">
        <v>0</v>
      </c>
      <c r="G274" s="314">
        <v>0</v>
      </c>
      <c r="H274" s="314">
        <v>0</v>
      </c>
      <c r="I274" s="314">
        <v>0</v>
      </c>
      <c r="J274" s="314">
        <v>0</v>
      </c>
      <c r="K274" s="314">
        <v>0</v>
      </c>
      <c r="L274" s="314">
        <v>0</v>
      </c>
      <c r="M274" s="311">
        <v>0</v>
      </c>
      <c r="N274" s="311">
        <v>0</v>
      </c>
    </row>
    <row r="275" spans="1:14" s="290" customFormat="1" x14ac:dyDescent="0.25">
      <c r="A275" s="319" t="s">
        <v>802</v>
      </c>
      <c r="B275" s="296" t="s">
        <v>64</v>
      </c>
      <c r="C275" s="320" t="s">
        <v>766</v>
      </c>
      <c r="D275" s="314">
        <v>0</v>
      </c>
      <c r="E275" s="314">
        <v>0</v>
      </c>
      <c r="F275" s="314">
        <v>0</v>
      </c>
      <c r="G275" s="314">
        <v>0</v>
      </c>
      <c r="H275" s="314">
        <v>0</v>
      </c>
      <c r="I275" s="314">
        <v>0</v>
      </c>
      <c r="J275" s="314">
        <v>0</v>
      </c>
      <c r="K275" s="314">
        <v>0</v>
      </c>
      <c r="L275" s="314">
        <v>0</v>
      </c>
      <c r="M275" s="311">
        <v>0</v>
      </c>
      <c r="N275" s="311">
        <v>0</v>
      </c>
    </row>
    <row r="276" spans="1:14" s="290" customFormat="1" ht="31.5" x14ac:dyDescent="0.25">
      <c r="A276" s="319" t="s">
        <v>803</v>
      </c>
      <c r="B276" s="141" t="s">
        <v>1071</v>
      </c>
      <c r="C276" s="320" t="s">
        <v>766</v>
      </c>
      <c r="D276" s="314">
        <v>0</v>
      </c>
      <c r="E276" s="314">
        <v>0</v>
      </c>
      <c r="F276" s="314">
        <v>0</v>
      </c>
      <c r="G276" s="314">
        <v>0</v>
      </c>
      <c r="H276" s="314">
        <v>0</v>
      </c>
      <c r="I276" s="314">
        <v>0</v>
      </c>
      <c r="J276" s="314">
        <v>0</v>
      </c>
      <c r="K276" s="314">
        <v>0</v>
      </c>
      <c r="L276" s="314">
        <v>0</v>
      </c>
      <c r="M276" s="311">
        <v>0</v>
      </c>
      <c r="N276" s="311">
        <v>0</v>
      </c>
    </row>
    <row r="277" spans="1:14" s="290" customFormat="1" x14ac:dyDescent="0.25">
      <c r="A277" s="319" t="s">
        <v>804</v>
      </c>
      <c r="B277" s="296" t="s">
        <v>64</v>
      </c>
      <c r="C277" s="320" t="s">
        <v>766</v>
      </c>
      <c r="D277" s="314">
        <v>0</v>
      </c>
      <c r="E277" s="314">
        <v>0</v>
      </c>
      <c r="F277" s="314">
        <v>0</v>
      </c>
      <c r="G277" s="314">
        <v>0</v>
      </c>
      <c r="H277" s="314">
        <v>0</v>
      </c>
      <c r="I277" s="314">
        <v>0</v>
      </c>
      <c r="J277" s="314">
        <v>0</v>
      </c>
      <c r="K277" s="314">
        <v>0</v>
      </c>
      <c r="L277" s="314">
        <v>0</v>
      </c>
      <c r="M277" s="311">
        <v>0</v>
      </c>
      <c r="N277" s="311">
        <v>0</v>
      </c>
    </row>
    <row r="278" spans="1:14" s="290" customFormat="1" x14ac:dyDescent="0.25">
      <c r="A278" s="319" t="s">
        <v>1025</v>
      </c>
      <c r="B278" s="296" t="s">
        <v>655</v>
      </c>
      <c r="C278" s="320" t="s">
        <v>766</v>
      </c>
      <c r="D278" s="314">
        <v>0</v>
      </c>
      <c r="E278" s="314">
        <v>0</v>
      </c>
      <c r="F278" s="314">
        <v>0</v>
      </c>
      <c r="G278" s="314">
        <v>0</v>
      </c>
      <c r="H278" s="314">
        <v>0</v>
      </c>
      <c r="I278" s="314">
        <v>0</v>
      </c>
      <c r="J278" s="314">
        <v>0</v>
      </c>
      <c r="K278" s="314">
        <v>0</v>
      </c>
      <c r="L278" s="314">
        <v>0</v>
      </c>
      <c r="M278" s="311">
        <v>0</v>
      </c>
      <c r="N278" s="311">
        <v>0</v>
      </c>
    </row>
    <row r="279" spans="1:14" s="290" customFormat="1" x14ac:dyDescent="0.25">
      <c r="A279" s="319" t="s">
        <v>1027</v>
      </c>
      <c r="B279" s="297" t="s">
        <v>64</v>
      </c>
      <c r="C279" s="320" t="s">
        <v>766</v>
      </c>
      <c r="D279" s="314">
        <v>0</v>
      </c>
      <c r="E279" s="314">
        <v>0</v>
      </c>
      <c r="F279" s="314">
        <v>0</v>
      </c>
      <c r="G279" s="314">
        <v>0</v>
      </c>
      <c r="H279" s="314">
        <v>0</v>
      </c>
      <c r="I279" s="314">
        <v>0</v>
      </c>
      <c r="J279" s="314">
        <v>0</v>
      </c>
      <c r="K279" s="314">
        <v>0</v>
      </c>
      <c r="L279" s="314">
        <v>0</v>
      </c>
      <c r="M279" s="311">
        <v>0</v>
      </c>
      <c r="N279" s="311">
        <v>0</v>
      </c>
    </row>
    <row r="280" spans="1:14" s="290" customFormat="1" x14ac:dyDescent="0.25">
      <c r="A280" s="319" t="s">
        <v>1026</v>
      </c>
      <c r="B280" s="296" t="s">
        <v>643</v>
      </c>
      <c r="C280" s="320" t="s">
        <v>766</v>
      </c>
      <c r="D280" s="314">
        <v>0</v>
      </c>
      <c r="E280" s="314">
        <v>0</v>
      </c>
      <c r="F280" s="314">
        <v>0</v>
      </c>
      <c r="G280" s="314">
        <v>0</v>
      </c>
      <c r="H280" s="314">
        <v>0</v>
      </c>
      <c r="I280" s="314">
        <v>0</v>
      </c>
      <c r="J280" s="314">
        <v>0</v>
      </c>
      <c r="K280" s="314">
        <v>0</v>
      </c>
      <c r="L280" s="314">
        <v>0</v>
      </c>
      <c r="M280" s="311">
        <v>0</v>
      </c>
      <c r="N280" s="311">
        <v>0</v>
      </c>
    </row>
    <row r="281" spans="1:14" s="290" customFormat="1" x14ac:dyDescent="0.25">
      <c r="A281" s="319" t="s">
        <v>1028</v>
      </c>
      <c r="B281" s="297" t="s">
        <v>64</v>
      </c>
      <c r="C281" s="320" t="s">
        <v>766</v>
      </c>
      <c r="D281" s="314">
        <v>0</v>
      </c>
      <c r="E281" s="314">
        <v>0</v>
      </c>
      <c r="F281" s="314">
        <v>0</v>
      </c>
      <c r="G281" s="314">
        <v>0</v>
      </c>
      <c r="H281" s="314">
        <v>0</v>
      </c>
      <c r="I281" s="314">
        <v>0</v>
      </c>
      <c r="J281" s="314">
        <v>0</v>
      </c>
      <c r="K281" s="314">
        <v>0</v>
      </c>
      <c r="L281" s="314">
        <v>0</v>
      </c>
      <c r="M281" s="311">
        <v>0</v>
      </c>
      <c r="N281" s="311">
        <v>0</v>
      </c>
    </row>
    <row r="282" spans="1:14" s="290" customFormat="1" x14ac:dyDescent="0.25">
      <c r="A282" s="319" t="s">
        <v>805</v>
      </c>
      <c r="B282" s="141" t="s">
        <v>813</v>
      </c>
      <c r="C282" s="320" t="s">
        <v>766</v>
      </c>
      <c r="D282" s="311">
        <v>0.6</v>
      </c>
      <c r="E282" s="311">
        <v>0</v>
      </c>
      <c r="F282" s="311">
        <v>24.788776179999999</v>
      </c>
      <c r="G282" s="311">
        <v>0</v>
      </c>
      <c r="H282" s="311">
        <v>0</v>
      </c>
      <c r="I282" s="311">
        <v>0</v>
      </c>
      <c r="J282" s="311">
        <v>0</v>
      </c>
      <c r="K282" s="311">
        <v>0</v>
      </c>
      <c r="L282" s="311">
        <v>0</v>
      </c>
      <c r="M282" s="311">
        <v>0</v>
      </c>
      <c r="N282" s="311">
        <v>0</v>
      </c>
    </row>
    <row r="283" spans="1:14" s="290" customFormat="1" x14ac:dyDescent="0.25">
      <c r="A283" s="319" t="s">
        <v>806</v>
      </c>
      <c r="B283" s="296" t="s">
        <v>64</v>
      </c>
      <c r="C283" s="320" t="s">
        <v>766</v>
      </c>
      <c r="D283" s="311">
        <v>0.1</v>
      </c>
      <c r="E283" s="311">
        <v>0</v>
      </c>
      <c r="F283" s="311">
        <v>0</v>
      </c>
      <c r="G283" s="311">
        <v>0</v>
      </c>
      <c r="H283" s="311">
        <v>0</v>
      </c>
      <c r="I283" s="311">
        <v>0</v>
      </c>
      <c r="J283" s="311">
        <v>0</v>
      </c>
      <c r="K283" s="311">
        <v>0</v>
      </c>
      <c r="L283" s="311">
        <v>0</v>
      </c>
      <c r="M283" s="311">
        <v>0</v>
      </c>
      <c r="N283" s="311">
        <v>0</v>
      </c>
    </row>
    <row r="284" spans="1:14" s="290" customFormat="1" x14ac:dyDescent="0.25">
      <c r="A284" s="319" t="s">
        <v>579</v>
      </c>
      <c r="B284" s="295" t="s">
        <v>1072</v>
      </c>
      <c r="C284" s="320" t="s">
        <v>766</v>
      </c>
      <c r="D284" s="311">
        <f t="shared" ref="D284" si="111">D285+D287+D292+D294+D296+D298+D300+D302+D304</f>
        <v>433.91999999999996</v>
      </c>
      <c r="E284" s="311">
        <f t="shared" ref="E284:K284" si="112">E285+E287+E292+E294+E296+E298+E300+E302+E304</f>
        <v>668.94</v>
      </c>
      <c r="F284" s="311">
        <f t="shared" si="112"/>
        <v>469.48011600000001</v>
      </c>
      <c r="G284" s="311">
        <v>81.27</v>
      </c>
      <c r="H284" s="311">
        <v>81.27</v>
      </c>
      <c r="I284" s="311">
        <f t="shared" si="112"/>
        <v>65.38000000000001</v>
      </c>
      <c r="J284" s="311">
        <f t="shared" ref="J284" si="113">J285+J287+J292+J294+J296+J298+J300+J302+J304</f>
        <v>65.38000000000001</v>
      </c>
      <c r="K284" s="311">
        <f t="shared" si="112"/>
        <v>71.489999999999995</v>
      </c>
      <c r="L284" s="311">
        <f t="shared" ref="L284" si="114">L285+L287+L292+L294+L296+L298+L300+L302+L304</f>
        <v>71.489999999999995</v>
      </c>
      <c r="M284" s="311">
        <f t="shared" ref="M284:N284" si="115">M285+M287+M292+M294+M296+M298+M300+M302+M304</f>
        <v>71.489999999999995</v>
      </c>
      <c r="N284" s="311">
        <f t="shared" si="115"/>
        <v>71.489999999999995</v>
      </c>
    </row>
    <row r="285" spans="1:14" s="290" customFormat="1" x14ac:dyDescent="0.25">
      <c r="A285" s="319" t="s">
        <v>689</v>
      </c>
      <c r="B285" s="141" t="s">
        <v>575</v>
      </c>
      <c r="C285" s="320" t="s">
        <v>766</v>
      </c>
      <c r="D285" s="314">
        <v>0</v>
      </c>
      <c r="E285" s="314">
        <v>0</v>
      </c>
      <c r="F285" s="314">
        <v>0</v>
      </c>
      <c r="G285" s="314">
        <v>0</v>
      </c>
      <c r="H285" s="314">
        <v>0</v>
      </c>
      <c r="I285" s="314">
        <v>0</v>
      </c>
      <c r="J285" s="314">
        <v>0</v>
      </c>
      <c r="K285" s="314">
        <v>0</v>
      </c>
      <c r="L285" s="314">
        <v>0</v>
      </c>
      <c r="M285" s="314">
        <v>0</v>
      </c>
      <c r="N285" s="314">
        <v>0</v>
      </c>
    </row>
    <row r="286" spans="1:14" s="290" customFormat="1" x14ac:dyDescent="0.25">
      <c r="A286" s="319" t="s">
        <v>690</v>
      </c>
      <c r="B286" s="296" t="s">
        <v>64</v>
      </c>
      <c r="C286" s="320" t="s">
        <v>766</v>
      </c>
      <c r="D286" s="314">
        <v>0</v>
      </c>
      <c r="E286" s="314">
        <v>0</v>
      </c>
      <c r="F286" s="314">
        <v>0</v>
      </c>
      <c r="G286" s="314">
        <v>0</v>
      </c>
      <c r="H286" s="314">
        <v>0</v>
      </c>
      <c r="I286" s="314">
        <v>0</v>
      </c>
      <c r="J286" s="314">
        <v>0</v>
      </c>
      <c r="K286" s="314">
        <v>0</v>
      </c>
      <c r="L286" s="314">
        <v>0</v>
      </c>
      <c r="M286" s="314">
        <v>0</v>
      </c>
      <c r="N286" s="314">
        <v>0</v>
      </c>
    </row>
    <row r="287" spans="1:14" s="290" customFormat="1" x14ac:dyDescent="0.25">
      <c r="A287" s="319" t="s">
        <v>691</v>
      </c>
      <c r="B287" s="141" t="s">
        <v>1073</v>
      </c>
      <c r="C287" s="320" t="s">
        <v>766</v>
      </c>
      <c r="D287" s="311">
        <v>71.12</v>
      </c>
      <c r="E287" s="311">
        <v>178.79</v>
      </c>
      <c r="F287" s="311">
        <v>72.384847930000006</v>
      </c>
      <c r="G287" s="311">
        <v>14.68</v>
      </c>
      <c r="H287" s="311">
        <v>14.68</v>
      </c>
      <c r="I287" s="311">
        <v>14.43</v>
      </c>
      <c r="J287" s="311">
        <v>14.43</v>
      </c>
      <c r="K287" s="311">
        <v>15.87</v>
      </c>
      <c r="L287" s="311">
        <v>15.87</v>
      </c>
      <c r="M287" s="311">
        <v>15.87</v>
      </c>
      <c r="N287" s="311">
        <v>15.87</v>
      </c>
    </row>
    <row r="288" spans="1:14" s="290" customFormat="1" x14ac:dyDescent="0.25">
      <c r="A288" s="319" t="s">
        <v>693</v>
      </c>
      <c r="B288" s="296" t="s">
        <v>650</v>
      </c>
      <c r="C288" s="320" t="s">
        <v>766</v>
      </c>
      <c r="D288" s="314">
        <v>0</v>
      </c>
      <c r="E288" s="314">
        <v>0</v>
      </c>
      <c r="F288" s="314">
        <v>0</v>
      </c>
      <c r="G288" s="314">
        <v>0</v>
      </c>
      <c r="H288" s="314">
        <v>0</v>
      </c>
      <c r="I288" s="314">
        <v>0</v>
      </c>
      <c r="J288" s="314">
        <v>0</v>
      </c>
      <c r="K288" s="314">
        <v>0</v>
      </c>
      <c r="L288" s="314">
        <v>0</v>
      </c>
      <c r="M288" s="314">
        <v>0</v>
      </c>
      <c r="N288" s="314">
        <v>0</v>
      </c>
    </row>
    <row r="289" spans="1:14" s="290" customFormat="1" x14ac:dyDescent="0.25">
      <c r="A289" s="319" t="s">
        <v>694</v>
      </c>
      <c r="B289" s="297" t="s">
        <v>64</v>
      </c>
      <c r="C289" s="320" t="s">
        <v>766</v>
      </c>
      <c r="D289" s="314">
        <v>0</v>
      </c>
      <c r="E289" s="314">
        <v>0</v>
      </c>
      <c r="F289" s="314">
        <v>0</v>
      </c>
      <c r="G289" s="314">
        <v>0</v>
      </c>
      <c r="H289" s="314">
        <v>0</v>
      </c>
      <c r="I289" s="314">
        <v>0</v>
      </c>
      <c r="J289" s="314">
        <v>0</v>
      </c>
      <c r="K289" s="314">
        <v>0</v>
      </c>
      <c r="L289" s="314">
        <v>0</v>
      </c>
      <c r="M289" s="314">
        <v>0</v>
      </c>
      <c r="N289" s="314">
        <v>0</v>
      </c>
    </row>
    <row r="290" spans="1:14" s="290" customFormat="1" x14ac:dyDescent="0.25">
      <c r="A290" s="319" t="s">
        <v>695</v>
      </c>
      <c r="B290" s="296" t="s">
        <v>716</v>
      </c>
      <c r="C290" s="320" t="s">
        <v>766</v>
      </c>
      <c r="D290" s="311">
        <v>2.5</v>
      </c>
      <c r="E290" s="311">
        <v>0.75</v>
      </c>
      <c r="F290" s="311">
        <v>0</v>
      </c>
      <c r="G290" s="311">
        <v>0.89</v>
      </c>
      <c r="H290" s="311">
        <v>0.89</v>
      </c>
      <c r="I290" s="311">
        <v>0.89</v>
      </c>
      <c r="J290" s="311">
        <v>0.89</v>
      </c>
      <c r="K290" s="311">
        <v>0.89</v>
      </c>
      <c r="L290" s="311">
        <v>0.89</v>
      </c>
      <c r="M290" s="311">
        <v>0.89</v>
      </c>
      <c r="N290" s="311">
        <v>0.89</v>
      </c>
    </row>
    <row r="291" spans="1:14" s="290" customFormat="1" x14ac:dyDescent="0.25">
      <c r="A291" s="319" t="s">
        <v>696</v>
      </c>
      <c r="B291" s="297" t="s">
        <v>64</v>
      </c>
      <c r="C291" s="320" t="s">
        <v>766</v>
      </c>
      <c r="D291" s="314">
        <v>0</v>
      </c>
      <c r="E291" s="311">
        <v>0</v>
      </c>
      <c r="F291" s="314">
        <v>0</v>
      </c>
      <c r="G291" s="314">
        <v>0</v>
      </c>
      <c r="H291" s="314">
        <v>0</v>
      </c>
      <c r="I291" s="314">
        <v>0</v>
      </c>
      <c r="J291" s="314">
        <v>0</v>
      </c>
      <c r="K291" s="314">
        <v>0</v>
      </c>
      <c r="L291" s="314">
        <v>0</v>
      </c>
      <c r="M291" s="314">
        <v>0</v>
      </c>
      <c r="N291" s="314">
        <v>0</v>
      </c>
    </row>
    <row r="292" spans="1:14" s="290" customFormat="1" ht="31.5" x14ac:dyDescent="0.25">
      <c r="A292" s="319" t="s">
        <v>692</v>
      </c>
      <c r="B292" s="141" t="s">
        <v>925</v>
      </c>
      <c r="C292" s="320" t="s">
        <v>766</v>
      </c>
      <c r="D292" s="311">
        <v>4.75</v>
      </c>
      <c r="E292" s="311">
        <v>31.64</v>
      </c>
      <c r="F292" s="311">
        <v>20.423430920000001</v>
      </c>
      <c r="G292" s="314">
        <v>22.28</v>
      </c>
      <c r="H292" s="314">
        <v>22.28</v>
      </c>
      <c r="I292" s="314">
        <v>20.6</v>
      </c>
      <c r="J292" s="314">
        <v>20.6</v>
      </c>
      <c r="K292" s="314">
        <v>24.1</v>
      </c>
      <c r="L292" s="314">
        <v>24.1</v>
      </c>
      <c r="M292" s="314">
        <v>24.1</v>
      </c>
      <c r="N292" s="314">
        <v>24.1</v>
      </c>
    </row>
    <row r="293" spans="1:14" s="290" customFormat="1" x14ac:dyDescent="0.25">
      <c r="A293" s="319" t="s">
        <v>697</v>
      </c>
      <c r="B293" s="296" t="s">
        <v>64</v>
      </c>
      <c r="C293" s="320" t="s">
        <v>766</v>
      </c>
      <c r="D293" s="314">
        <v>0</v>
      </c>
      <c r="E293" s="314">
        <v>0</v>
      </c>
      <c r="F293" s="314">
        <v>0</v>
      </c>
      <c r="G293" s="314">
        <v>0</v>
      </c>
      <c r="H293" s="314">
        <v>0</v>
      </c>
      <c r="I293" s="314">
        <v>0</v>
      </c>
      <c r="J293" s="314">
        <v>0</v>
      </c>
      <c r="K293" s="314">
        <v>0</v>
      </c>
      <c r="L293" s="314">
        <v>0</v>
      </c>
      <c r="M293" s="314">
        <v>0</v>
      </c>
      <c r="N293" s="314">
        <v>0</v>
      </c>
    </row>
    <row r="294" spans="1:14" s="290" customFormat="1" x14ac:dyDescent="0.25">
      <c r="A294" s="319" t="s">
        <v>698</v>
      </c>
      <c r="B294" s="141" t="s">
        <v>717</v>
      </c>
      <c r="C294" s="320" t="s">
        <v>766</v>
      </c>
      <c r="D294" s="314">
        <v>0</v>
      </c>
      <c r="E294" s="314">
        <v>0</v>
      </c>
      <c r="F294" s="314">
        <v>0</v>
      </c>
      <c r="G294" s="314">
        <v>0</v>
      </c>
      <c r="H294" s="314">
        <v>0</v>
      </c>
      <c r="I294" s="314">
        <v>0</v>
      </c>
      <c r="J294" s="314">
        <v>0</v>
      </c>
      <c r="K294" s="314">
        <v>0</v>
      </c>
      <c r="L294" s="314">
        <v>0</v>
      </c>
      <c r="M294" s="314">
        <v>0</v>
      </c>
      <c r="N294" s="314">
        <v>0</v>
      </c>
    </row>
    <row r="295" spans="1:14" s="290" customFormat="1" x14ac:dyDescent="0.25">
      <c r="A295" s="319" t="s">
        <v>703</v>
      </c>
      <c r="B295" s="296" t="s">
        <v>64</v>
      </c>
      <c r="C295" s="320" t="s">
        <v>766</v>
      </c>
      <c r="D295" s="314">
        <v>0</v>
      </c>
      <c r="E295" s="314">
        <v>0</v>
      </c>
      <c r="F295" s="314">
        <v>0</v>
      </c>
      <c r="G295" s="314">
        <v>0</v>
      </c>
      <c r="H295" s="314">
        <v>0</v>
      </c>
      <c r="I295" s="314">
        <v>0</v>
      </c>
      <c r="J295" s="314">
        <v>0</v>
      </c>
      <c r="K295" s="314">
        <v>0</v>
      </c>
      <c r="L295" s="314">
        <v>0</v>
      </c>
      <c r="M295" s="314">
        <v>0</v>
      </c>
      <c r="N295" s="314">
        <v>0</v>
      </c>
    </row>
    <row r="296" spans="1:14" s="290" customFormat="1" x14ac:dyDescent="0.25">
      <c r="A296" s="319" t="s">
        <v>699</v>
      </c>
      <c r="B296" s="141" t="s">
        <v>718</v>
      </c>
      <c r="C296" s="320" t="s">
        <v>766</v>
      </c>
      <c r="D296" s="311">
        <v>16.84</v>
      </c>
      <c r="E296" s="311">
        <v>12.08</v>
      </c>
      <c r="F296" s="311">
        <v>14.243524839999999</v>
      </c>
      <c r="G296" s="314">
        <v>18.7</v>
      </c>
      <c r="H296" s="314">
        <v>18.7</v>
      </c>
      <c r="I296" s="314">
        <v>19.45</v>
      </c>
      <c r="J296" s="314">
        <v>19.45</v>
      </c>
      <c r="K296" s="314">
        <v>20.22</v>
      </c>
      <c r="L296" s="314">
        <v>20.22</v>
      </c>
      <c r="M296" s="314">
        <v>20.22</v>
      </c>
      <c r="N296" s="314">
        <v>20.22</v>
      </c>
    </row>
    <row r="297" spans="1:14" s="290" customFormat="1" x14ac:dyDescent="0.25">
      <c r="A297" s="319" t="s">
        <v>704</v>
      </c>
      <c r="B297" s="296" t="s">
        <v>64</v>
      </c>
      <c r="C297" s="320" t="s">
        <v>766</v>
      </c>
      <c r="D297" s="314">
        <v>0</v>
      </c>
      <c r="E297" s="314">
        <v>0</v>
      </c>
      <c r="F297" s="314">
        <v>0</v>
      </c>
      <c r="G297" s="314">
        <v>0</v>
      </c>
      <c r="H297" s="314">
        <v>0</v>
      </c>
      <c r="I297" s="314">
        <v>0</v>
      </c>
      <c r="J297" s="314">
        <v>0</v>
      </c>
      <c r="K297" s="314">
        <v>0</v>
      </c>
      <c r="L297" s="314">
        <v>0</v>
      </c>
      <c r="M297" s="314">
        <v>0</v>
      </c>
      <c r="N297" s="314">
        <v>0</v>
      </c>
    </row>
    <row r="298" spans="1:14" s="290" customFormat="1" x14ac:dyDescent="0.25">
      <c r="A298" s="319" t="s">
        <v>700</v>
      </c>
      <c r="B298" s="141" t="s">
        <v>719</v>
      </c>
      <c r="C298" s="320" t="s">
        <v>766</v>
      </c>
      <c r="D298" s="311">
        <v>21.14</v>
      </c>
      <c r="E298" s="311">
        <v>23.17</v>
      </c>
      <c r="F298" s="311">
        <v>27.3127867</v>
      </c>
      <c r="G298" s="314">
        <v>10.5</v>
      </c>
      <c r="H298" s="314">
        <v>10.5</v>
      </c>
      <c r="I298" s="314">
        <v>10.9</v>
      </c>
      <c r="J298" s="314">
        <v>10.9</v>
      </c>
      <c r="K298" s="314">
        <v>11.3</v>
      </c>
      <c r="L298" s="314">
        <v>11.3</v>
      </c>
      <c r="M298" s="314">
        <v>11.3</v>
      </c>
      <c r="N298" s="314">
        <v>11.3</v>
      </c>
    </row>
    <row r="299" spans="1:14" s="290" customFormat="1" x14ac:dyDescent="0.25">
      <c r="A299" s="319" t="s">
        <v>705</v>
      </c>
      <c r="B299" s="296" t="s">
        <v>64</v>
      </c>
      <c r="C299" s="320" t="s">
        <v>766</v>
      </c>
      <c r="D299" s="314">
        <v>0</v>
      </c>
      <c r="E299" s="314">
        <v>0</v>
      </c>
      <c r="F299" s="314">
        <v>0</v>
      </c>
      <c r="G299" s="314">
        <v>0</v>
      </c>
      <c r="H299" s="314">
        <v>0</v>
      </c>
      <c r="I299" s="314">
        <v>0</v>
      </c>
      <c r="J299" s="314">
        <v>0</v>
      </c>
      <c r="K299" s="314">
        <v>0</v>
      </c>
      <c r="L299" s="314">
        <v>0</v>
      </c>
      <c r="M299" s="314">
        <v>0</v>
      </c>
      <c r="N299" s="314">
        <v>0</v>
      </c>
    </row>
    <row r="300" spans="1:14" s="290" customFormat="1" x14ac:dyDescent="0.25">
      <c r="A300" s="319" t="s">
        <v>701</v>
      </c>
      <c r="B300" s="141" t="s">
        <v>720</v>
      </c>
      <c r="C300" s="320" t="s">
        <v>766</v>
      </c>
      <c r="D300" s="314">
        <v>0</v>
      </c>
      <c r="E300" s="314">
        <v>272.81</v>
      </c>
      <c r="F300" s="314">
        <v>273.40736269166666</v>
      </c>
      <c r="G300" s="314">
        <v>0</v>
      </c>
      <c r="H300" s="314">
        <v>0</v>
      </c>
      <c r="I300" s="314">
        <v>0</v>
      </c>
      <c r="J300" s="314">
        <v>0</v>
      </c>
      <c r="K300" s="314">
        <v>0</v>
      </c>
      <c r="L300" s="314">
        <v>0</v>
      </c>
      <c r="M300" s="314">
        <v>0</v>
      </c>
      <c r="N300" s="314">
        <v>0</v>
      </c>
    </row>
    <row r="301" spans="1:14" s="290" customFormat="1" x14ac:dyDescent="0.25">
      <c r="A301" s="319" t="s">
        <v>706</v>
      </c>
      <c r="B301" s="296" t="s">
        <v>64</v>
      </c>
      <c r="C301" s="320" t="s">
        <v>766</v>
      </c>
      <c r="D301" s="314">
        <v>0</v>
      </c>
      <c r="E301" s="314">
        <v>0</v>
      </c>
      <c r="F301" s="314">
        <v>0</v>
      </c>
      <c r="G301" s="314">
        <v>0</v>
      </c>
      <c r="H301" s="314">
        <v>0</v>
      </c>
      <c r="I301" s="314">
        <v>0</v>
      </c>
      <c r="J301" s="314">
        <v>0</v>
      </c>
      <c r="K301" s="314">
        <v>0</v>
      </c>
      <c r="L301" s="314">
        <v>0</v>
      </c>
      <c r="M301" s="314">
        <v>0</v>
      </c>
      <c r="N301" s="314">
        <v>0</v>
      </c>
    </row>
    <row r="302" spans="1:14" s="290" customFormat="1" ht="31.5" x14ac:dyDescent="0.25">
      <c r="A302" s="319" t="s">
        <v>702</v>
      </c>
      <c r="B302" s="141" t="s">
        <v>751</v>
      </c>
      <c r="C302" s="320" t="s">
        <v>766</v>
      </c>
      <c r="D302" s="314">
        <v>191.79</v>
      </c>
      <c r="E302" s="314">
        <v>135.34</v>
      </c>
      <c r="F302" s="314">
        <v>29.734865549999999</v>
      </c>
      <c r="G302" s="314">
        <v>0</v>
      </c>
      <c r="H302" s="314">
        <v>0</v>
      </c>
      <c r="I302" s="314">
        <v>0</v>
      </c>
      <c r="J302" s="314">
        <v>0</v>
      </c>
      <c r="K302" s="314">
        <v>0</v>
      </c>
      <c r="L302" s="314">
        <v>0</v>
      </c>
      <c r="M302" s="314">
        <v>0</v>
      </c>
      <c r="N302" s="314">
        <v>0</v>
      </c>
    </row>
    <row r="303" spans="1:14" s="290" customFormat="1" x14ac:dyDescent="0.25">
      <c r="A303" s="319" t="s">
        <v>707</v>
      </c>
      <c r="B303" s="296" t="s">
        <v>64</v>
      </c>
      <c r="C303" s="320" t="s">
        <v>766</v>
      </c>
      <c r="D303" s="314">
        <v>0</v>
      </c>
      <c r="E303" s="314">
        <v>0</v>
      </c>
      <c r="F303" s="314">
        <v>0</v>
      </c>
      <c r="G303" s="314">
        <v>0</v>
      </c>
      <c r="H303" s="314">
        <v>0</v>
      </c>
      <c r="I303" s="314">
        <v>0</v>
      </c>
      <c r="J303" s="314">
        <v>0</v>
      </c>
      <c r="K303" s="314">
        <v>0</v>
      </c>
      <c r="L303" s="314">
        <v>0</v>
      </c>
      <c r="M303" s="314">
        <v>0</v>
      </c>
      <c r="N303" s="314">
        <v>0</v>
      </c>
    </row>
    <row r="304" spans="1:14" s="290" customFormat="1" x14ac:dyDescent="0.25">
      <c r="A304" s="319" t="s">
        <v>935</v>
      </c>
      <c r="B304" s="141" t="s">
        <v>936</v>
      </c>
      <c r="C304" s="320" t="s">
        <v>766</v>
      </c>
      <c r="D304" s="314">
        <v>128.28</v>
      </c>
      <c r="E304" s="314">
        <v>15.11</v>
      </c>
      <c r="F304" s="314">
        <v>31.973297368333363</v>
      </c>
      <c r="G304" s="314">
        <v>15.11</v>
      </c>
      <c r="H304" s="314">
        <v>15.11</v>
      </c>
      <c r="I304" s="314">
        <v>0</v>
      </c>
      <c r="J304" s="314">
        <v>0</v>
      </c>
      <c r="K304" s="314">
        <v>0</v>
      </c>
      <c r="L304" s="314">
        <v>0</v>
      </c>
      <c r="M304" s="314">
        <v>0</v>
      </c>
      <c r="N304" s="314">
        <v>0</v>
      </c>
    </row>
    <row r="305" spans="1:14" s="290" customFormat="1" x14ac:dyDescent="0.25">
      <c r="A305" s="319" t="s">
        <v>937</v>
      </c>
      <c r="B305" s="296" t="s">
        <v>64</v>
      </c>
      <c r="C305" s="320" t="s">
        <v>766</v>
      </c>
      <c r="D305" s="314">
        <v>0</v>
      </c>
      <c r="E305" s="314">
        <v>0</v>
      </c>
      <c r="F305" s="314">
        <v>0</v>
      </c>
      <c r="G305" s="314">
        <v>0</v>
      </c>
      <c r="H305" s="314">
        <v>0</v>
      </c>
      <c r="I305" s="314">
        <v>0</v>
      </c>
      <c r="J305" s="314">
        <v>0</v>
      </c>
      <c r="K305" s="314">
        <v>0</v>
      </c>
      <c r="L305" s="314">
        <v>0</v>
      </c>
      <c r="M305" s="314">
        <v>0</v>
      </c>
      <c r="N305" s="314">
        <v>0</v>
      </c>
    </row>
    <row r="306" spans="1:14" s="334" customFormat="1" ht="31.5" x14ac:dyDescent="0.25">
      <c r="A306" s="319" t="s">
        <v>580</v>
      </c>
      <c r="B306" s="295" t="s">
        <v>1074</v>
      </c>
      <c r="C306" s="320" t="s">
        <v>33</v>
      </c>
      <c r="D306" s="311">
        <f t="shared" ref="D306" si="116">D167/(D23*1.2)*100</f>
        <v>97.267539049116934</v>
      </c>
      <c r="E306" s="311">
        <f>E167/(E23*1.2)*100</f>
        <v>116.79743489447681</v>
      </c>
      <c r="F306" s="311">
        <f>F167/(F23*1.2)*100</f>
        <v>107.35266000546311</v>
      </c>
      <c r="G306" s="311">
        <v>100.02510942188361</v>
      </c>
      <c r="H306" s="311">
        <v>100.02510942188361</v>
      </c>
      <c r="I306" s="311">
        <f t="shared" ref="I306:M306" si="117">I167/(I23*1.2)*100</f>
        <v>100.02527010182764</v>
      </c>
      <c r="J306" s="311">
        <f t="shared" ref="J306" si="118">J167/(J23*1.2)*100</f>
        <v>100</v>
      </c>
      <c r="K306" s="311">
        <f t="shared" si="117"/>
        <v>100.02542537920678</v>
      </c>
      <c r="L306" s="311">
        <f t="shared" ref="L306" si="119">L167/(L23*1.2)*100</f>
        <v>100</v>
      </c>
      <c r="M306" s="311">
        <f t="shared" si="117"/>
        <v>100.02527214201795</v>
      </c>
      <c r="N306" s="311">
        <f t="shared" ref="N306" si="120">N167/(N23*1.2)*100</f>
        <v>100</v>
      </c>
    </row>
    <row r="307" spans="1:14" s="290" customFormat="1" x14ac:dyDescent="0.25">
      <c r="A307" s="319" t="s">
        <v>708</v>
      </c>
      <c r="B307" s="141" t="s">
        <v>975</v>
      </c>
      <c r="C307" s="320" t="s">
        <v>33</v>
      </c>
      <c r="D307" s="314">
        <v>0</v>
      </c>
      <c r="E307" s="314">
        <v>0</v>
      </c>
      <c r="F307" s="314">
        <v>0</v>
      </c>
      <c r="G307" s="314">
        <v>0</v>
      </c>
      <c r="H307" s="314">
        <v>0</v>
      </c>
      <c r="I307" s="314">
        <v>0</v>
      </c>
      <c r="J307" s="314">
        <v>0</v>
      </c>
      <c r="K307" s="314">
        <v>0</v>
      </c>
      <c r="L307" s="314">
        <v>0</v>
      </c>
      <c r="M307" s="311">
        <v>0</v>
      </c>
      <c r="N307" s="311">
        <v>0</v>
      </c>
    </row>
    <row r="308" spans="1:14" s="290" customFormat="1" ht="31.5" x14ac:dyDescent="0.25">
      <c r="A308" s="319" t="s">
        <v>940</v>
      </c>
      <c r="B308" s="141" t="s">
        <v>976</v>
      </c>
      <c r="C308" s="320" t="s">
        <v>33</v>
      </c>
      <c r="D308" s="314">
        <v>0</v>
      </c>
      <c r="E308" s="314">
        <v>0</v>
      </c>
      <c r="F308" s="314">
        <v>0</v>
      </c>
      <c r="G308" s="314">
        <v>0</v>
      </c>
      <c r="H308" s="314">
        <v>0</v>
      </c>
      <c r="I308" s="314">
        <v>0</v>
      </c>
      <c r="J308" s="314">
        <v>0</v>
      </c>
      <c r="K308" s="314">
        <v>0</v>
      </c>
      <c r="L308" s="314">
        <v>0</v>
      </c>
      <c r="M308" s="311">
        <v>0</v>
      </c>
      <c r="N308" s="311">
        <v>0</v>
      </c>
    </row>
    <row r="309" spans="1:14" s="290" customFormat="1" ht="31.5" x14ac:dyDescent="0.25">
      <c r="A309" s="319" t="s">
        <v>941</v>
      </c>
      <c r="B309" s="141" t="s">
        <v>977</v>
      </c>
      <c r="C309" s="320" t="s">
        <v>33</v>
      </c>
      <c r="D309" s="314">
        <v>0</v>
      </c>
      <c r="E309" s="314">
        <v>0</v>
      </c>
      <c r="F309" s="314">
        <v>0</v>
      </c>
      <c r="G309" s="314">
        <v>0</v>
      </c>
      <c r="H309" s="314">
        <v>0</v>
      </c>
      <c r="I309" s="314">
        <v>0</v>
      </c>
      <c r="J309" s="314">
        <v>0</v>
      </c>
      <c r="K309" s="314">
        <v>0</v>
      </c>
      <c r="L309" s="314">
        <v>0</v>
      </c>
      <c r="M309" s="311">
        <v>0</v>
      </c>
      <c r="N309" s="311">
        <v>0</v>
      </c>
    </row>
    <row r="310" spans="1:14" s="290" customFormat="1" ht="31.5" x14ac:dyDescent="0.25">
      <c r="A310" s="319" t="s">
        <v>1029</v>
      </c>
      <c r="B310" s="141" t="s">
        <v>978</v>
      </c>
      <c r="C310" s="320" t="s">
        <v>33</v>
      </c>
      <c r="D310" s="314">
        <v>0</v>
      </c>
      <c r="E310" s="314">
        <v>0</v>
      </c>
      <c r="F310" s="314">
        <v>0</v>
      </c>
      <c r="G310" s="314">
        <v>0</v>
      </c>
      <c r="H310" s="314">
        <v>0</v>
      </c>
      <c r="I310" s="314">
        <v>0</v>
      </c>
      <c r="J310" s="314">
        <v>0</v>
      </c>
      <c r="K310" s="314">
        <v>0</v>
      </c>
      <c r="L310" s="314">
        <v>0</v>
      </c>
      <c r="M310" s="311">
        <v>0</v>
      </c>
      <c r="N310" s="311">
        <v>0</v>
      </c>
    </row>
    <row r="311" spans="1:14" s="290" customFormat="1" x14ac:dyDescent="0.25">
      <c r="A311" s="319" t="s">
        <v>709</v>
      </c>
      <c r="B311" s="294" t="s">
        <v>1097</v>
      </c>
      <c r="C311" s="320" t="s">
        <v>33</v>
      </c>
      <c r="D311" s="314">
        <v>0</v>
      </c>
      <c r="E311" s="314">
        <v>0</v>
      </c>
      <c r="F311" s="314">
        <v>0</v>
      </c>
      <c r="G311" s="314">
        <v>0</v>
      </c>
      <c r="H311" s="314">
        <v>0</v>
      </c>
      <c r="I311" s="314">
        <v>0</v>
      </c>
      <c r="J311" s="314">
        <v>0</v>
      </c>
      <c r="K311" s="314">
        <v>0</v>
      </c>
      <c r="L311" s="314">
        <v>0</v>
      </c>
      <c r="M311" s="311">
        <v>0</v>
      </c>
      <c r="N311" s="311">
        <v>0</v>
      </c>
    </row>
    <row r="312" spans="1:14" s="290" customFormat="1" x14ac:dyDescent="0.25">
      <c r="A312" s="319" t="s">
        <v>710</v>
      </c>
      <c r="B312" s="294" t="s">
        <v>979</v>
      </c>
      <c r="C312" s="320" t="s">
        <v>33</v>
      </c>
      <c r="D312" s="311">
        <f>D173/(D29*1.2)*100</f>
        <v>89.352633053026778</v>
      </c>
      <c r="E312" s="311">
        <f>E173/(E29*1.2)*100</f>
        <v>100.42628851156168</v>
      </c>
      <c r="F312" s="311">
        <f>F173/(F29*1.2)*100</f>
        <v>104.17877349336473</v>
      </c>
      <c r="G312" s="311">
        <v>100.60908840576617</v>
      </c>
      <c r="H312" s="311">
        <v>100.60908840576617</v>
      </c>
      <c r="I312" s="311">
        <f t="shared" ref="G312:K312" si="121">I173/(I29*1.2)*100</f>
        <v>100.61061575507064</v>
      </c>
      <c r="J312" s="311">
        <f t="shared" ref="J312" si="122">J173/(J29*1.2)*100</f>
        <v>100</v>
      </c>
      <c r="K312" s="311">
        <f t="shared" si="121"/>
        <v>100.61209178948818</v>
      </c>
      <c r="L312" s="311">
        <f t="shared" ref="L312" si="123">L173/(L29*1.2)*100</f>
        <v>100</v>
      </c>
      <c r="M312" s="311">
        <f>M173/(M29*1.2)*100</f>
        <v>100.61063514844335</v>
      </c>
      <c r="N312" s="311">
        <f>N173/(N29*1.2)*100</f>
        <v>100</v>
      </c>
    </row>
    <row r="313" spans="1:14" s="290" customFormat="1" x14ac:dyDescent="0.25">
      <c r="A313" s="319" t="s">
        <v>711</v>
      </c>
      <c r="B313" s="294" t="s">
        <v>1090</v>
      </c>
      <c r="C313" s="320"/>
      <c r="D313" s="314">
        <v>0</v>
      </c>
      <c r="E313" s="314">
        <v>0</v>
      </c>
      <c r="F313" s="314">
        <v>0</v>
      </c>
      <c r="G313" s="314">
        <v>0</v>
      </c>
      <c r="H313" s="314">
        <v>0</v>
      </c>
      <c r="I313" s="314">
        <v>0</v>
      </c>
      <c r="J313" s="314">
        <v>0</v>
      </c>
      <c r="K313" s="314">
        <v>0</v>
      </c>
      <c r="L313" s="314">
        <v>0</v>
      </c>
      <c r="M313" s="311">
        <v>0</v>
      </c>
      <c r="N313" s="311">
        <v>0</v>
      </c>
    </row>
    <row r="314" spans="1:14" s="290" customFormat="1" x14ac:dyDescent="0.25">
      <c r="A314" s="319" t="s">
        <v>712</v>
      </c>
      <c r="B314" s="294" t="s">
        <v>980</v>
      </c>
      <c r="C314" s="320" t="s">
        <v>33</v>
      </c>
      <c r="D314" s="314">
        <v>0</v>
      </c>
      <c r="E314" s="314">
        <v>0</v>
      </c>
      <c r="F314" s="314">
        <v>0</v>
      </c>
      <c r="G314" s="314">
        <v>0</v>
      </c>
      <c r="H314" s="314">
        <v>0</v>
      </c>
      <c r="I314" s="314">
        <v>0</v>
      </c>
      <c r="J314" s="314">
        <v>0</v>
      </c>
      <c r="K314" s="314">
        <v>0</v>
      </c>
      <c r="L314" s="314">
        <v>0</v>
      </c>
      <c r="M314" s="311">
        <v>0</v>
      </c>
      <c r="N314" s="311">
        <v>0</v>
      </c>
    </row>
    <row r="315" spans="1:14" s="290" customFormat="1" ht="19.5" customHeight="1" x14ac:dyDescent="0.25">
      <c r="A315" s="319" t="s">
        <v>713</v>
      </c>
      <c r="B315" s="294" t="s">
        <v>981</v>
      </c>
      <c r="C315" s="320" t="s">
        <v>33</v>
      </c>
      <c r="D315" s="314">
        <v>0</v>
      </c>
      <c r="E315" s="314">
        <v>0</v>
      </c>
      <c r="F315" s="314">
        <v>0</v>
      </c>
      <c r="G315" s="314">
        <v>0</v>
      </c>
      <c r="H315" s="314">
        <v>0</v>
      </c>
      <c r="I315" s="314">
        <v>0</v>
      </c>
      <c r="J315" s="314">
        <v>0</v>
      </c>
      <c r="K315" s="314">
        <v>0</v>
      </c>
      <c r="L315" s="314">
        <v>0</v>
      </c>
      <c r="M315" s="311">
        <v>0</v>
      </c>
      <c r="N315" s="311">
        <v>0</v>
      </c>
    </row>
    <row r="316" spans="1:14" s="290" customFormat="1" ht="19.5" customHeight="1" x14ac:dyDescent="0.25">
      <c r="A316" s="319" t="s">
        <v>714</v>
      </c>
      <c r="B316" s="294" t="s">
        <v>1098</v>
      </c>
      <c r="C316" s="320" t="s">
        <v>33</v>
      </c>
      <c r="D316" s="314">
        <v>0</v>
      </c>
      <c r="E316" s="314">
        <v>0</v>
      </c>
      <c r="F316" s="314">
        <v>0</v>
      </c>
      <c r="G316" s="314">
        <v>0</v>
      </c>
      <c r="H316" s="314">
        <v>0</v>
      </c>
      <c r="I316" s="314">
        <v>0</v>
      </c>
      <c r="J316" s="314">
        <v>0</v>
      </c>
      <c r="K316" s="314">
        <v>0</v>
      </c>
      <c r="L316" s="314">
        <v>0</v>
      </c>
      <c r="M316" s="311">
        <v>0</v>
      </c>
      <c r="N316" s="311">
        <v>0</v>
      </c>
    </row>
    <row r="317" spans="1:14" s="290" customFormat="1" ht="36.75" customHeight="1" x14ac:dyDescent="0.25">
      <c r="A317" s="319" t="s">
        <v>715</v>
      </c>
      <c r="B317" s="141" t="s">
        <v>1075</v>
      </c>
      <c r="C317" s="320" t="s">
        <v>33</v>
      </c>
      <c r="D317" s="314">
        <v>0</v>
      </c>
      <c r="E317" s="314">
        <v>0</v>
      </c>
      <c r="F317" s="314">
        <v>0</v>
      </c>
      <c r="G317" s="314">
        <v>0</v>
      </c>
      <c r="H317" s="314">
        <v>0</v>
      </c>
      <c r="I317" s="314">
        <v>0</v>
      </c>
      <c r="J317" s="314">
        <v>0</v>
      </c>
      <c r="K317" s="314">
        <v>0</v>
      </c>
      <c r="L317" s="314">
        <v>0</v>
      </c>
      <c r="M317" s="311">
        <v>0</v>
      </c>
      <c r="N317" s="311">
        <v>0</v>
      </c>
    </row>
    <row r="318" spans="1:14" s="290" customFormat="1" ht="19.5" customHeight="1" x14ac:dyDescent="0.25">
      <c r="A318" s="319" t="s">
        <v>1030</v>
      </c>
      <c r="B318" s="305" t="s">
        <v>655</v>
      </c>
      <c r="C318" s="320" t="s">
        <v>33</v>
      </c>
      <c r="D318" s="314">
        <v>0</v>
      </c>
      <c r="E318" s="314">
        <v>0</v>
      </c>
      <c r="F318" s="314">
        <v>0</v>
      </c>
      <c r="G318" s="314">
        <v>0</v>
      </c>
      <c r="H318" s="314">
        <v>0</v>
      </c>
      <c r="I318" s="314">
        <v>0</v>
      </c>
      <c r="J318" s="314">
        <v>0</v>
      </c>
      <c r="K318" s="314">
        <v>0</v>
      </c>
      <c r="L318" s="314">
        <v>0</v>
      </c>
      <c r="M318" s="311">
        <v>0</v>
      </c>
      <c r="N318" s="311">
        <v>0</v>
      </c>
    </row>
    <row r="319" spans="1:14" s="290" customFormat="1" ht="19.5" customHeight="1" x14ac:dyDescent="0.25">
      <c r="A319" s="319" t="s">
        <v>1031</v>
      </c>
      <c r="B319" s="305" t="s">
        <v>643</v>
      </c>
      <c r="C319" s="320" t="s">
        <v>33</v>
      </c>
      <c r="D319" s="314">
        <v>0</v>
      </c>
      <c r="E319" s="314">
        <v>0</v>
      </c>
      <c r="F319" s="314">
        <v>0</v>
      </c>
      <c r="G319" s="314">
        <v>0</v>
      </c>
      <c r="H319" s="314">
        <v>0</v>
      </c>
      <c r="I319" s="314">
        <v>0</v>
      </c>
      <c r="J319" s="314">
        <v>0</v>
      </c>
      <c r="K319" s="314">
        <v>0</v>
      </c>
      <c r="L319" s="314">
        <v>0</v>
      </c>
      <c r="M319" s="311">
        <v>0</v>
      </c>
      <c r="N319" s="311">
        <v>0</v>
      </c>
    </row>
    <row r="320" spans="1:14" s="290" customFormat="1" ht="15.6" customHeight="1" x14ac:dyDescent="0.25">
      <c r="A320" s="367" t="s">
        <v>576</v>
      </c>
      <c r="B320" s="367"/>
      <c r="C320" s="367"/>
      <c r="D320" s="367"/>
      <c r="E320" s="367"/>
      <c r="F320" s="367"/>
      <c r="G320" s="367"/>
      <c r="H320" s="367"/>
      <c r="I320" s="367"/>
      <c r="J320" s="367"/>
      <c r="K320" s="367"/>
      <c r="L320" s="367"/>
      <c r="M320" s="367"/>
      <c r="N320" s="265"/>
    </row>
    <row r="321" spans="1:14" s="330" customFormat="1" ht="31.5" x14ac:dyDescent="0.25">
      <c r="A321" s="325" t="s">
        <v>581</v>
      </c>
      <c r="B321" s="332" t="s">
        <v>620</v>
      </c>
      <c r="C321" s="327" t="s">
        <v>290</v>
      </c>
      <c r="D321" s="336" t="s">
        <v>599</v>
      </c>
      <c r="E321" s="336" t="s">
        <v>599</v>
      </c>
      <c r="F321" s="336" t="s">
        <v>599</v>
      </c>
      <c r="G321" s="336" t="s">
        <v>599</v>
      </c>
      <c r="H321" s="336" t="s">
        <v>599</v>
      </c>
      <c r="I321" s="336" t="s">
        <v>599</v>
      </c>
      <c r="J321" s="336" t="s">
        <v>599</v>
      </c>
      <c r="K321" s="336" t="s">
        <v>599</v>
      </c>
      <c r="L321" s="336" t="s">
        <v>599</v>
      </c>
      <c r="M321" s="336" t="s">
        <v>599</v>
      </c>
      <c r="N321" s="336" t="s">
        <v>599</v>
      </c>
    </row>
    <row r="322" spans="1:14" x14ac:dyDescent="0.25">
      <c r="A322" s="319" t="s">
        <v>582</v>
      </c>
      <c r="B322" s="295" t="s">
        <v>621</v>
      </c>
      <c r="C322" s="320" t="s">
        <v>36</v>
      </c>
      <c r="D322" s="314" t="s">
        <v>290</v>
      </c>
      <c r="E322" s="314" t="s">
        <v>290</v>
      </c>
      <c r="F322" s="314" t="s">
        <v>290</v>
      </c>
      <c r="G322" s="314" t="s">
        <v>290</v>
      </c>
      <c r="H322" s="314" t="s">
        <v>290</v>
      </c>
      <c r="I322" s="314" t="s">
        <v>290</v>
      </c>
      <c r="J322" s="314" t="s">
        <v>290</v>
      </c>
      <c r="K322" s="314" t="s">
        <v>290</v>
      </c>
      <c r="L322" s="314" t="s">
        <v>290</v>
      </c>
      <c r="M322" s="314" t="s">
        <v>290</v>
      </c>
      <c r="N322" s="314" t="s">
        <v>290</v>
      </c>
    </row>
    <row r="323" spans="1:14" x14ac:dyDescent="0.25">
      <c r="A323" s="319" t="s">
        <v>583</v>
      </c>
      <c r="B323" s="295" t="s">
        <v>622</v>
      </c>
      <c r="C323" s="320" t="s">
        <v>623</v>
      </c>
      <c r="D323" s="314" t="s">
        <v>290</v>
      </c>
      <c r="E323" s="314" t="s">
        <v>290</v>
      </c>
      <c r="F323" s="314" t="s">
        <v>290</v>
      </c>
      <c r="G323" s="314" t="s">
        <v>290</v>
      </c>
      <c r="H323" s="314" t="s">
        <v>290</v>
      </c>
      <c r="I323" s="314" t="s">
        <v>290</v>
      </c>
      <c r="J323" s="314" t="s">
        <v>290</v>
      </c>
      <c r="K323" s="314" t="s">
        <v>290</v>
      </c>
      <c r="L323" s="314" t="s">
        <v>290</v>
      </c>
      <c r="M323" s="314" t="s">
        <v>290</v>
      </c>
      <c r="N323" s="314" t="s">
        <v>290</v>
      </c>
    </row>
    <row r="324" spans="1:14" x14ac:dyDescent="0.25">
      <c r="A324" s="319" t="s">
        <v>584</v>
      </c>
      <c r="B324" s="295" t="s">
        <v>624</v>
      </c>
      <c r="C324" s="320" t="s">
        <v>36</v>
      </c>
      <c r="D324" s="314" t="s">
        <v>290</v>
      </c>
      <c r="E324" s="314" t="s">
        <v>290</v>
      </c>
      <c r="F324" s="314" t="s">
        <v>290</v>
      </c>
      <c r="G324" s="314" t="s">
        <v>290</v>
      </c>
      <c r="H324" s="314" t="s">
        <v>290</v>
      </c>
      <c r="I324" s="314" t="s">
        <v>290</v>
      </c>
      <c r="J324" s="314" t="s">
        <v>290</v>
      </c>
      <c r="K324" s="314" t="s">
        <v>290</v>
      </c>
      <c r="L324" s="314" t="s">
        <v>290</v>
      </c>
      <c r="M324" s="314" t="s">
        <v>290</v>
      </c>
      <c r="N324" s="314" t="s">
        <v>290</v>
      </c>
    </row>
    <row r="325" spans="1:14" x14ac:dyDescent="0.25">
      <c r="A325" s="319" t="s">
        <v>585</v>
      </c>
      <c r="B325" s="295" t="s">
        <v>626</v>
      </c>
      <c r="C325" s="320" t="s">
        <v>623</v>
      </c>
      <c r="D325" s="314" t="s">
        <v>290</v>
      </c>
      <c r="E325" s="314" t="s">
        <v>290</v>
      </c>
      <c r="F325" s="314" t="s">
        <v>290</v>
      </c>
      <c r="G325" s="314" t="s">
        <v>290</v>
      </c>
      <c r="H325" s="314" t="s">
        <v>290</v>
      </c>
      <c r="I325" s="314" t="s">
        <v>290</v>
      </c>
      <c r="J325" s="314" t="s">
        <v>290</v>
      </c>
      <c r="K325" s="314" t="s">
        <v>290</v>
      </c>
      <c r="L325" s="314" t="s">
        <v>290</v>
      </c>
      <c r="M325" s="314" t="s">
        <v>290</v>
      </c>
      <c r="N325" s="314" t="s">
        <v>290</v>
      </c>
    </row>
    <row r="326" spans="1:14" x14ac:dyDescent="0.25">
      <c r="A326" s="319" t="s">
        <v>587</v>
      </c>
      <c r="B326" s="295" t="s">
        <v>625</v>
      </c>
      <c r="C326" s="320" t="s">
        <v>194</v>
      </c>
      <c r="D326" s="314" t="s">
        <v>290</v>
      </c>
      <c r="E326" s="314" t="s">
        <v>290</v>
      </c>
      <c r="F326" s="314" t="s">
        <v>290</v>
      </c>
      <c r="G326" s="314" t="s">
        <v>290</v>
      </c>
      <c r="H326" s="314" t="s">
        <v>290</v>
      </c>
      <c r="I326" s="314" t="s">
        <v>290</v>
      </c>
      <c r="J326" s="314" t="s">
        <v>290</v>
      </c>
      <c r="K326" s="314" t="s">
        <v>290</v>
      </c>
      <c r="L326" s="314" t="s">
        <v>290</v>
      </c>
      <c r="M326" s="314" t="s">
        <v>290</v>
      </c>
      <c r="N326" s="314" t="s">
        <v>290</v>
      </c>
    </row>
    <row r="327" spans="1:14" x14ac:dyDescent="0.25">
      <c r="A327" s="319" t="s">
        <v>721</v>
      </c>
      <c r="B327" s="295" t="s">
        <v>586</v>
      </c>
      <c r="C327" s="320" t="s">
        <v>290</v>
      </c>
      <c r="D327" s="309" t="s">
        <v>599</v>
      </c>
      <c r="E327" s="309" t="s">
        <v>599</v>
      </c>
      <c r="F327" s="309" t="s">
        <v>599</v>
      </c>
      <c r="G327" s="309" t="s">
        <v>599</v>
      </c>
      <c r="H327" s="309" t="s">
        <v>599</v>
      </c>
      <c r="I327" s="309" t="s">
        <v>599</v>
      </c>
      <c r="J327" s="309" t="s">
        <v>599</v>
      </c>
      <c r="K327" s="309"/>
      <c r="L327" s="309" t="s">
        <v>599</v>
      </c>
      <c r="M327" s="309" t="s">
        <v>599</v>
      </c>
      <c r="N327" s="309" t="s">
        <v>599</v>
      </c>
    </row>
    <row r="328" spans="1:14" x14ac:dyDescent="0.25">
      <c r="A328" s="319" t="s">
        <v>722</v>
      </c>
      <c r="B328" s="141" t="s">
        <v>589</v>
      </c>
      <c r="C328" s="320" t="s">
        <v>194</v>
      </c>
      <c r="D328" s="314" t="s">
        <v>290</v>
      </c>
      <c r="E328" s="314" t="s">
        <v>290</v>
      </c>
      <c r="F328" s="314" t="s">
        <v>290</v>
      </c>
      <c r="G328" s="314" t="s">
        <v>290</v>
      </c>
      <c r="H328" s="314" t="s">
        <v>290</v>
      </c>
      <c r="I328" s="314" t="s">
        <v>290</v>
      </c>
      <c r="J328" s="314" t="s">
        <v>290</v>
      </c>
      <c r="K328" s="314" t="s">
        <v>290</v>
      </c>
      <c r="L328" s="314" t="s">
        <v>290</v>
      </c>
      <c r="M328" s="314" t="s">
        <v>290</v>
      </c>
      <c r="N328" s="314" t="s">
        <v>290</v>
      </c>
    </row>
    <row r="329" spans="1:14" x14ac:dyDescent="0.25">
      <c r="A329" s="319" t="s">
        <v>723</v>
      </c>
      <c r="B329" s="141" t="s">
        <v>588</v>
      </c>
      <c r="C329" s="320" t="s">
        <v>37</v>
      </c>
      <c r="D329" s="314" t="s">
        <v>290</v>
      </c>
      <c r="E329" s="314" t="s">
        <v>290</v>
      </c>
      <c r="F329" s="314" t="s">
        <v>290</v>
      </c>
      <c r="G329" s="314" t="s">
        <v>290</v>
      </c>
      <c r="H329" s="314" t="s">
        <v>290</v>
      </c>
      <c r="I329" s="314" t="s">
        <v>290</v>
      </c>
      <c r="J329" s="314" t="s">
        <v>290</v>
      </c>
      <c r="K329" s="314" t="s">
        <v>290</v>
      </c>
      <c r="L329" s="314" t="s">
        <v>290</v>
      </c>
      <c r="M329" s="314" t="s">
        <v>290</v>
      </c>
      <c r="N329" s="314" t="s">
        <v>290</v>
      </c>
    </row>
    <row r="330" spans="1:14" x14ac:dyDescent="0.25">
      <c r="A330" s="319" t="s">
        <v>724</v>
      </c>
      <c r="B330" s="295" t="s">
        <v>930</v>
      </c>
      <c r="C330" s="320" t="s">
        <v>290</v>
      </c>
      <c r="D330" s="309" t="s">
        <v>599</v>
      </c>
      <c r="E330" s="309" t="s">
        <v>599</v>
      </c>
      <c r="F330" s="309" t="s">
        <v>599</v>
      </c>
      <c r="G330" s="309" t="s">
        <v>599</v>
      </c>
      <c r="H330" s="309" t="s">
        <v>599</v>
      </c>
      <c r="I330" s="309" t="s">
        <v>599</v>
      </c>
      <c r="J330" s="309" t="s">
        <v>599</v>
      </c>
      <c r="K330" s="309"/>
      <c r="L330" s="309" t="s">
        <v>599</v>
      </c>
      <c r="M330" s="309" t="s">
        <v>599</v>
      </c>
      <c r="N330" s="309" t="s">
        <v>599</v>
      </c>
    </row>
    <row r="331" spans="1:14" x14ac:dyDescent="0.25">
      <c r="A331" s="319" t="s">
        <v>725</v>
      </c>
      <c r="B331" s="141" t="s">
        <v>589</v>
      </c>
      <c r="C331" s="320" t="s">
        <v>194</v>
      </c>
      <c r="D331" s="314" t="s">
        <v>290</v>
      </c>
      <c r="E331" s="314" t="s">
        <v>290</v>
      </c>
      <c r="F331" s="314" t="s">
        <v>290</v>
      </c>
      <c r="G331" s="314" t="s">
        <v>290</v>
      </c>
      <c r="H331" s="314" t="s">
        <v>290</v>
      </c>
      <c r="I331" s="314" t="s">
        <v>290</v>
      </c>
      <c r="J331" s="314" t="s">
        <v>290</v>
      </c>
      <c r="K331" s="314" t="s">
        <v>290</v>
      </c>
      <c r="L331" s="314" t="s">
        <v>290</v>
      </c>
      <c r="M331" s="314" t="s">
        <v>290</v>
      </c>
      <c r="N331" s="314" t="s">
        <v>290</v>
      </c>
    </row>
    <row r="332" spans="1:14" x14ac:dyDescent="0.25">
      <c r="A332" s="319" t="s">
        <v>726</v>
      </c>
      <c r="B332" s="141" t="s">
        <v>590</v>
      </c>
      <c r="C332" s="320" t="s">
        <v>36</v>
      </c>
      <c r="D332" s="314" t="s">
        <v>290</v>
      </c>
      <c r="E332" s="314" t="s">
        <v>290</v>
      </c>
      <c r="F332" s="314" t="s">
        <v>290</v>
      </c>
      <c r="G332" s="314" t="s">
        <v>290</v>
      </c>
      <c r="H332" s="314" t="s">
        <v>290</v>
      </c>
      <c r="I332" s="314" t="s">
        <v>290</v>
      </c>
      <c r="J332" s="314" t="s">
        <v>290</v>
      </c>
      <c r="K332" s="314" t="s">
        <v>290</v>
      </c>
      <c r="L332" s="314" t="s">
        <v>290</v>
      </c>
      <c r="M332" s="314" t="s">
        <v>290</v>
      </c>
      <c r="N332" s="314" t="s">
        <v>290</v>
      </c>
    </row>
    <row r="333" spans="1:14" x14ac:dyDescent="0.25">
      <c r="A333" s="319" t="s">
        <v>727</v>
      </c>
      <c r="B333" s="141" t="s">
        <v>588</v>
      </c>
      <c r="C333" s="320" t="s">
        <v>37</v>
      </c>
      <c r="D333" s="314" t="s">
        <v>290</v>
      </c>
      <c r="E333" s="314" t="s">
        <v>290</v>
      </c>
      <c r="F333" s="314" t="s">
        <v>290</v>
      </c>
      <c r="G333" s="314" t="s">
        <v>290</v>
      </c>
      <c r="H333" s="314" t="s">
        <v>290</v>
      </c>
      <c r="I333" s="314" t="s">
        <v>290</v>
      </c>
      <c r="J333" s="314" t="s">
        <v>290</v>
      </c>
      <c r="K333" s="314" t="s">
        <v>290</v>
      </c>
      <c r="L333" s="314" t="s">
        <v>290</v>
      </c>
      <c r="M333" s="314" t="s">
        <v>290</v>
      </c>
      <c r="N333" s="314" t="s">
        <v>290</v>
      </c>
    </row>
    <row r="334" spans="1:14" x14ac:dyDescent="0.25">
      <c r="A334" s="319" t="s">
        <v>728</v>
      </c>
      <c r="B334" s="295" t="s">
        <v>34</v>
      </c>
      <c r="C334" s="320" t="s">
        <v>290</v>
      </c>
      <c r="D334" s="309" t="s">
        <v>599</v>
      </c>
      <c r="E334" s="309" t="s">
        <v>599</v>
      </c>
      <c r="F334" s="309" t="s">
        <v>599</v>
      </c>
      <c r="G334" s="309" t="s">
        <v>599</v>
      </c>
      <c r="H334" s="309" t="s">
        <v>599</v>
      </c>
      <c r="I334" s="309" t="s">
        <v>599</v>
      </c>
      <c r="J334" s="309" t="s">
        <v>599</v>
      </c>
      <c r="K334" s="309"/>
      <c r="L334" s="309" t="s">
        <v>599</v>
      </c>
      <c r="M334" s="309" t="s">
        <v>599</v>
      </c>
      <c r="N334" s="309" t="s">
        <v>599</v>
      </c>
    </row>
    <row r="335" spans="1:14" x14ac:dyDescent="0.25">
      <c r="A335" s="319" t="s">
        <v>729</v>
      </c>
      <c r="B335" s="141" t="s">
        <v>589</v>
      </c>
      <c r="C335" s="320" t="s">
        <v>194</v>
      </c>
      <c r="D335" s="314" t="s">
        <v>290</v>
      </c>
      <c r="E335" s="314" t="s">
        <v>290</v>
      </c>
      <c r="F335" s="314" t="s">
        <v>290</v>
      </c>
      <c r="G335" s="314" t="s">
        <v>290</v>
      </c>
      <c r="H335" s="314" t="s">
        <v>290</v>
      </c>
      <c r="I335" s="314" t="s">
        <v>290</v>
      </c>
      <c r="J335" s="314" t="s">
        <v>290</v>
      </c>
      <c r="K335" s="314" t="s">
        <v>290</v>
      </c>
      <c r="L335" s="314" t="s">
        <v>290</v>
      </c>
      <c r="M335" s="314" t="s">
        <v>290</v>
      </c>
      <c r="N335" s="314" t="s">
        <v>290</v>
      </c>
    </row>
    <row r="336" spans="1:14" x14ac:dyDescent="0.25">
      <c r="A336" s="319" t="s">
        <v>730</v>
      </c>
      <c r="B336" s="141" t="s">
        <v>588</v>
      </c>
      <c r="C336" s="320" t="s">
        <v>37</v>
      </c>
      <c r="D336" s="314" t="s">
        <v>290</v>
      </c>
      <c r="E336" s="314" t="s">
        <v>290</v>
      </c>
      <c r="F336" s="314" t="s">
        <v>290</v>
      </c>
      <c r="G336" s="314" t="s">
        <v>290</v>
      </c>
      <c r="H336" s="314" t="s">
        <v>290</v>
      </c>
      <c r="I336" s="314" t="s">
        <v>290</v>
      </c>
      <c r="J336" s="314" t="s">
        <v>290</v>
      </c>
      <c r="K336" s="314" t="s">
        <v>290</v>
      </c>
      <c r="L336" s="314" t="s">
        <v>290</v>
      </c>
      <c r="M336" s="314" t="s">
        <v>290</v>
      </c>
      <c r="N336" s="314" t="s">
        <v>290</v>
      </c>
    </row>
    <row r="337" spans="1:14" x14ac:dyDescent="0.25">
      <c r="A337" s="319" t="s">
        <v>731</v>
      </c>
      <c r="B337" s="295" t="s">
        <v>35</v>
      </c>
      <c r="C337" s="320" t="s">
        <v>290</v>
      </c>
      <c r="D337" s="309" t="s">
        <v>599</v>
      </c>
      <c r="E337" s="309" t="s">
        <v>599</v>
      </c>
      <c r="F337" s="309" t="s">
        <v>599</v>
      </c>
      <c r="G337" s="309" t="s">
        <v>599</v>
      </c>
      <c r="H337" s="309" t="s">
        <v>599</v>
      </c>
      <c r="I337" s="309" t="s">
        <v>599</v>
      </c>
      <c r="J337" s="309" t="s">
        <v>599</v>
      </c>
      <c r="K337" s="309"/>
      <c r="L337" s="309" t="s">
        <v>599</v>
      </c>
      <c r="M337" s="309" t="s">
        <v>599</v>
      </c>
      <c r="N337" s="309" t="s">
        <v>599</v>
      </c>
    </row>
    <row r="338" spans="1:14" x14ac:dyDescent="0.25">
      <c r="A338" s="319" t="s">
        <v>732</v>
      </c>
      <c r="B338" s="141" t="s">
        <v>589</v>
      </c>
      <c r="C338" s="320" t="s">
        <v>194</v>
      </c>
      <c r="D338" s="314" t="s">
        <v>290</v>
      </c>
      <c r="E338" s="314" t="s">
        <v>290</v>
      </c>
      <c r="F338" s="314" t="s">
        <v>290</v>
      </c>
      <c r="G338" s="314" t="s">
        <v>290</v>
      </c>
      <c r="H338" s="314" t="s">
        <v>290</v>
      </c>
      <c r="I338" s="314" t="s">
        <v>290</v>
      </c>
      <c r="J338" s="314" t="s">
        <v>290</v>
      </c>
      <c r="K338" s="314" t="s">
        <v>290</v>
      </c>
      <c r="L338" s="314" t="s">
        <v>290</v>
      </c>
      <c r="M338" s="314" t="s">
        <v>290</v>
      </c>
      <c r="N338" s="314" t="s">
        <v>290</v>
      </c>
    </row>
    <row r="339" spans="1:14" x14ac:dyDescent="0.25">
      <c r="A339" s="319" t="s">
        <v>733</v>
      </c>
      <c r="B339" s="141" t="s">
        <v>590</v>
      </c>
      <c r="C339" s="320" t="s">
        <v>36</v>
      </c>
      <c r="D339" s="314" t="s">
        <v>290</v>
      </c>
      <c r="E339" s="314" t="s">
        <v>290</v>
      </c>
      <c r="F339" s="314" t="s">
        <v>290</v>
      </c>
      <c r="G339" s="314" t="s">
        <v>290</v>
      </c>
      <c r="H339" s="314" t="s">
        <v>290</v>
      </c>
      <c r="I339" s="314" t="s">
        <v>290</v>
      </c>
      <c r="J339" s="314" t="s">
        <v>290</v>
      </c>
      <c r="K339" s="314" t="s">
        <v>290</v>
      </c>
      <c r="L339" s="314" t="s">
        <v>290</v>
      </c>
      <c r="M339" s="314" t="s">
        <v>290</v>
      </c>
      <c r="N339" s="314" t="s">
        <v>290</v>
      </c>
    </row>
    <row r="340" spans="1:14" x14ac:dyDescent="0.25">
      <c r="A340" s="319" t="s">
        <v>734</v>
      </c>
      <c r="B340" s="141" t="s">
        <v>588</v>
      </c>
      <c r="C340" s="320" t="s">
        <v>37</v>
      </c>
      <c r="D340" s="314" t="s">
        <v>290</v>
      </c>
      <c r="E340" s="314" t="s">
        <v>290</v>
      </c>
      <c r="F340" s="314" t="s">
        <v>290</v>
      </c>
      <c r="G340" s="314" t="s">
        <v>290</v>
      </c>
      <c r="H340" s="314" t="s">
        <v>290</v>
      </c>
      <c r="I340" s="314" t="s">
        <v>290</v>
      </c>
      <c r="J340" s="314" t="s">
        <v>290</v>
      </c>
      <c r="K340" s="314" t="s">
        <v>290</v>
      </c>
      <c r="L340" s="314" t="s">
        <v>290</v>
      </c>
      <c r="M340" s="314" t="s">
        <v>290</v>
      </c>
      <c r="N340" s="314" t="s">
        <v>290</v>
      </c>
    </row>
    <row r="341" spans="1:14" s="330" customFormat="1" x14ac:dyDescent="0.25">
      <c r="A341" s="325" t="s">
        <v>591</v>
      </c>
      <c r="B341" s="332" t="s">
        <v>627</v>
      </c>
      <c r="C341" s="336" t="s">
        <v>599</v>
      </c>
      <c r="D341" s="336" t="s">
        <v>599</v>
      </c>
      <c r="E341" s="336" t="s">
        <v>599</v>
      </c>
      <c r="F341" s="336" t="s">
        <v>599</v>
      </c>
      <c r="G341" s="336" t="s">
        <v>599</v>
      </c>
      <c r="H341" s="336" t="s">
        <v>599</v>
      </c>
      <c r="I341" s="336" t="s">
        <v>599</v>
      </c>
      <c r="J341" s="336" t="s">
        <v>599</v>
      </c>
      <c r="K341" s="336" t="s">
        <v>599</v>
      </c>
      <c r="L341" s="336" t="s">
        <v>599</v>
      </c>
      <c r="M341" s="336" t="s">
        <v>599</v>
      </c>
      <c r="N341" s="336" t="s">
        <v>599</v>
      </c>
    </row>
    <row r="342" spans="1:14" ht="31.5" x14ac:dyDescent="0.25">
      <c r="A342" s="319" t="s">
        <v>593</v>
      </c>
      <c r="B342" s="295" t="s">
        <v>1076</v>
      </c>
      <c r="C342" s="320" t="s">
        <v>194</v>
      </c>
      <c r="D342" s="312">
        <v>809.11</v>
      </c>
      <c r="E342" s="312">
        <v>830.44</v>
      </c>
      <c r="F342" s="311">
        <v>836.63583000000006</v>
      </c>
      <c r="G342" s="311">
        <v>812.91</v>
      </c>
      <c r="H342" s="311">
        <v>875.10310000000004</v>
      </c>
      <c r="I342" s="311">
        <v>812.91</v>
      </c>
      <c r="J342" s="311">
        <v>875.10310000000004</v>
      </c>
      <c r="K342" s="311">
        <v>812.91</v>
      </c>
      <c r="L342" s="311">
        <v>875.10310000000004</v>
      </c>
      <c r="M342" s="311">
        <f>K342+I342+G342</f>
        <v>2438.73</v>
      </c>
      <c r="N342" s="311">
        <f>L342+J342+H342</f>
        <v>2625.3092999999999</v>
      </c>
    </row>
    <row r="343" spans="1:14" ht="31.5" x14ac:dyDescent="0.25">
      <c r="A343" s="319" t="s">
        <v>735</v>
      </c>
      <c r="B343" s="141" t="s">
        <v>1077</v>
      </c>
      <c r="C343" s="320" t="s">
        <v>194</v>
      </c>
      <c r="D343" s="314" t="s">
        <v>290</v>
      </c>
      <c r="E343" s="314" t="s">
        <v>290</v>
      </c>
      <c r="F343" s="314" t="s">
        <v>290</v>
      </c>
      <c r="G343" s="314" t="s">
        <v>290</v>
      </c>
      <c r="H343" s="314" t="s">
        <v>290</v>
      </c>
      <c r="I343" s="314" t="s">
        <v>290</v>
      </c>
      <c r="J343" s="314" t="s">
        <v>290</v>
      </c>
      <c r="K343" s="314" t="s">
        <v>290</v>
      </c>
      <c r="L343" s="314" t="s">
        <v>290</v>
      </c>
      <c r="M343" s="314" t="s">
        <v>290</v>
      </c>
      <c r="N343" s="314" t="s">
        <v>290</v>
      </c>
    </row>
    <row r="344" spans="1:14" x14ac:dyDescent="0.25">
      <c r="A344" s="319" t="s">
        <v>927</v>
      </c>
      <c r="B344" s="305" t="s">
        <v>982</v>
      </c>
      <c r="C344" s="320" t="s">
        <v>194</v>
      </c>
      <c r="D344" s="314" t="s">
        <v>290</v>
      </c>
      <c r="E344" s="314" t="s">
        <v>290</v>
      </c>
      <c r="F344" s="314" t="s">
        <v>290</v>
      </c>
      <c r="G344" s="314" t="s">
        <v>290</v>
      </c>
      <c r="H344" s="314" t="s">
        <v>290</v>
      </c>
      <c r="I344" s="314" t="s">
        <v>290</v>
      </c>
      <c r="J344" s="314" t="s">
        <v>290</v>
      </c>
      <c r="K344" s="314" t="s">
        <v>290</v>
      </c>
      <c r="L344" s="314" t="s">
        <v>290</v>
      </c>
      <c r="M344" s="314" t="s">
        <v>290</v>
      </c>
      <c r="N344" s="314" t="s">
        <v>290</v>
      </c>
    </row>
    <row r="345" spans="1:14" x14ac:dyDescent="0.25">
      <c r="A345" s="319" t="s">
        <v>926</v>
      </c>
      <c r="B345" s="305" t="s">
        <v>983</v>
      </c>
      <c r="C345" s="320" t="s">
        <v>194</v>
      </c>
      <c r="D345" s="314" t="s">
        <v>290</v>
      </c>
      <c r="E345" s="314" t="s">
        <v>290</v>
      </c>
      <c r="F345" s="314" t="s">
        <v>290</v>
      </c>
      <c r="G345" s="314" t="s">
        <v>290</v>
      </c>
      <c r="H345" s="314" t="s">
        <v>290</v>
      </c>
      <c r="I345" s="314" t="s">
        <v>290</v>
      </c>
      <c r="J345" s="314" t="s">
        <v>290</v>
      </c>
      <c r="K345" s="314" t="s">
        <v>290</v>
      </c>
      <c r="L345" s="314" t="s">
        <v>290</v>
      </c>
      <c r="M345" s="314" t="s">
        <v>290</v>
      </c>
      <c r="N345" s="314" t="s">
        <v>290</v>
      </c>
    </row>
    <row r="346" spans="1:14" x14ac:dyDescent="0.25">
      <c r="A346" s="319" t="s">
        <v>893</v>
      </c>
      <c r="B346" s="295" t="s">
        <v>1032</v>
      </c>
      <c r="C346" s="320" t="s">
        <v>194</v>
      </c>
      <c r="D346" s="312">
        <v>91.53</v>
      </c>
      <c r="E346" s="311">
        <v>59.63</v>
      </c>
      <c r="F346" s="311">
        <v>63.217114000000002</v>
      </c>
      <c r="G346" s="311">
        <v>100.57</v>
      </c>
      <c r="H346" s="311">
        <v>108.2693</v>
      </c>
      <c r="I346" s="311">
        <v>100.57</v>
      </c>
      <c r="J346" s="311">
        <v>108.2693</v>
      </c>
      <c r="K346" s="311">
        <v>100.57</v>
      </c>
      <c r="L346" s="311">
        <v>108.2693</v>
      </c>
      <c r="M346" s="311">
        <f>K346+I346+G346</f>
        <v>301.70999999999998</v>
      </c>
      <c r="N346" s="311">
        <f>L346+J346+H346</f>
        <v>324.80790000000002</v>
      </c>
    </row>
    <row r="347" spans="1:14" x14ac:dyDescent="0.25">
      <c r="A347" s="319" t="s">
        <v>894</v>
      </c>
      <c r="B347" s="295" t="s">
        <v>1078</v>
      </c>
      <c r="C347" s="320" t="s">
        <v>36</v>
      </c>
      <c r="D347" s="312">
        <v>84.25</v>
      </c>
      <c r="E347" s="312">
        <v>94.47</v>
      </c>
      <c r="F347" s="311">
        <v>89.697999999999993</v>
      </c>
      <c r="G347" s="311">
        <v>99</v>
      </c>
      <c r="H347" s="311">
        <v>110.9243</v>
      </c>
      <c r="I347" s="311">
        <v>99</v>
      </c>
      <c r="J347" s="311">
        <v>110.9243</v>
      </c>
      <c r="K347" s="311">
        <v>99</v>
      </c>
      <c r="L347" s="311">
        <v>110.9243</v>
      </c>
      <c r="M347" s="311">
        <f>(K347+I347+G347)/3</f>
        <v>99</v>
      </c>
      <c r="N347" s="311">
        <f>(L347+J347+H347)/3</f>
        <v>110.9243</v>
      </c>
    </row>
    <row r="348" spans="1:14" ht="31.5" x14ac:dyDescent="0.25">
      <c r="A348" s="319" t="s">
        <v>895</v>
      </c>
      <c r="B348" s="141" t="s">
        <v>1079</v>
      </c>
      <c r="C348" s="320" t="s">
        <v>36</v>
      </c>
      <c r="D348" s="314" t="s">
        <v>290</v>
      </c>
      <c r="E348" s="314" t="s">
        <v>290</v>
      </c>
      <c r="F348" s="314" t="s">
        <v>290</v>
      </c>
      <c r="G348" s="314" t="s">
        <v>290</v>
      </c>
      <c r="H348" s="314" t="s">
        <v>290</v>
      </c>
      <c r="I348" s="314" t="s">
        <v>290</v>
      </c>
      <c r="J348" s="314" t="s">
        <v>290</v>
      </c>
      <c r="K348" s="314" t="s">
        <v>290</v>
      </c>
      <c r="L348" s="314" t="s">
        <v>290</v>
      </c>
      <c r="M348" s="314" t="s">
        <v>290</v>
      </c>
      <c r="N348" s="314" t="s">
        <v>290</v>
      </c>
    </row>
    <row r="349" spans="1:14" x14ac:dyDescent="0.25">
      <c r="A349" s="319" t="s">
        <v>928</v>
      </c>
      <c r="B349" s="305" t="s">
        <v>982</v>
      </c>
      <c r="C349" s="320" t="s">
        <v>36</v>
      </c>
      <c r="D349" s="314" t="s">
        <v>290</v>
      </c>
      <c r="E349" s="314" t="s">
        <v>290</v>
      </c>
      <c r="F349" s="314" t="s">
        <v>290</v>
      </c>
      <c r="G349" s="314" t="s">
        <v>290</v>
      </c>
      <c r="H349" s="314" t="s">
        <v>290</v>
      </c>
      <c r="I349" s="314" t="s">
        <v>290</v>
      </c>
      <c r="J349" s="314" t="s">
        <v>290</v>
      </c>
      <c r="K349" s="314" t="s">
        <v>290</v>
      </c>
      <c r="L349" s="314" t="s">
        <v>290</v>
      </c>
      <c r="M349" s="314" t="s">
        <v>290</v>
      </c>
      <c r="N349" s="314" t="s">
        <v>290</v>
      </c>
    </row>
    <row r="350" spans="1:14" x14ac:dyDescent="0.25">
      <c r="A350" s="319" t="s">
        <v>929</v>
      </c>
      <c r="B350" s="305" t="s">
        <v>983</v>
      </c>
      <c r="C350" s="320" t="s">
        <v>36</v>
      </c>
      <c r="D350" s="314" t="s">
        <v>290</v>
      </c>
      <c r="E350" s="314" t="s">
        <v>290</v>
      </c>
      <c r="F350" s="314" t="s">
        <v>290</v>
      </c>
      <c r="G350" s="314" t="s">
        <v>290</v>
      </c>
      <c r="H350" s="314" t="s">
        <v>290</v>
      </c>
      <c r="I350" s="314" t="s">
        <v>290</v>
      </c>
      <c r="J350" s="314" t="s">
        <v>290</v>
      </c>
      <c r="K350" s="314" t="s">
        <v>290</v>
      </c>
      <c r="L350" s="314" t="s">
        <v>290</v>
      </c>
      <c r="M350" s="314" t="s">
        <v>290</v>
      </c>
      <c r="N350" s="314" t="s">
        <v>290</v>
      </c>
    </row>
    <row r="351" spans="1:14" x14ac:dyDescent="0.25">
      <c r="A351" s="319" t="s">
        <v>896</v>
      </c>
      <c r="B351" s="295" t="s">
        <v>985</v>
      </c>
      <c r="C351" s="320" t="s">
        <v>984</v>
      </c>
      <c r="D351" s="311">
        <v>9596.61</v>
      </c>
      <c r="E351" s="311">
        <v>10274.299999999999</v>
      </c>
      <c r="F351" s="311">
        <v>10274.299999999999</v>
      </c>
      <c r="G351" s="311">
        <v>10274.299999999999</v>
      </c>
      <c r="H351" s="311">
        <f>9942.89</f>
        <v>9942.89</v>
      </c>
      <c r="I351" s="311">
        <v>10274.299999999999</v>
      </c>
      <c r="J351" s="311">
        <v>10274.299999999999</v>
      </c>
      <c r="K351" s="311">
        <v>10274.299999999999</v>
      </c>
      <c r="L351" s="311">
        <v>10274.299999999999</v>
      </c>
      <c r="M351" s="311">
        <v>10274.299999999999</v>
      </c>
      <c r="N351" s="311">
        <v>10274.299999999999</v>
      </c>
    </row>
    <row r="352" spans="1:14" ht="31.5" x14ac:dyDescent="0.25">
      <c r="A352" s="319" t="s">
        <v>897</v>
      </c>
      <c r="B352" s="295" t="s">
        <v>1039</v>
      </c>
      <c r="C352" s="320" t="s">
        <v>766</v>
      </c>
      <c r="D352" s="311">
        <f t="shared" ref="D352" si="124">D29-D63-D64-D57</f>
        <v>1117.9099999999999</v>
      </c>
      <c r="E352" s="311">
        <f t="shared" ref="E352:M352" si="125">E29-E63-E64-E57</f>
        <v>1061.92056682</v>
      </c>
      <c r="F352" s="311">
        <v>1119.25</v>
      </c>
      <c r="G352" s="343">
        <v>1163.9959662020003</v>
      </c>
      <c r="H352" s="343">
        <f t="shared" si="125"/>
        <v>1012.24942311414</v>
      </c>
      <c r="I352" s="343">
        <f t="shared" si="125"/>
        <v>1206.2588199701681</v>
      </c>
      <c r="J352" s="343">
        <f t="shared" ref="J352" si="126">J29-J63-J64-J57</f>
        <v>1188.5999651817031</v>
      </c>
      <c r="K352" s="343">
        <f t="shared" si="125"/>
        <v>1250.2985038070487</v>
      </c>
      <c r="L352" s="343">
        <f t="shared" ref="L352" si="127">L29-L63-L64-L57</f>
        <v>1231.9602064343678</v>
      </c>
      <c r="M352" s="343">
        <f t="shared" si="125"/>
        <v>3620.553289979217</v>
      </c>
      <c r="N352" s="343">
        <f t="shared" ref="N352" si="128">N29-N63-N64-N57</f>
        <v>3432.8095947302104</v>
      </c>
    </row>
    <row r="353" spans="1:14" s="330" customFormat="1" x14ac:dyDescent="0.25">
      <c r="A353" s="325" t="s">
        <v>594</v>
      </c>
      <c r="B353" s="332" t="s">
        <v>592</v>
      </c>
      <c r="C353" s="327" t="s">
        <v>290</v>
      </c>
      <c r="D353" s="337" t="s">
        <v>599</v>
      </c>
      <c r="E353" s="337" t="s">
        <v>599</v>
      </c>
      <c r="F353" s="337" t="s">
        <v>599</v>
      </c>
      <c r="G353" s="337" t="s">
        <v>599</v>
      </c>
      <c r="H353" s="337" t="s">
        <v>599</v>
      </c>
      <c r="I353" s="337" t="s">
        <v>599</v>
      </c>
      <c r="J353" s="337" t="s">
        <v>599</v>
      </c>
      <c r="K353" s="337" t="s">
        <v>599</v>
      </c>
      <c r="L353" s="337" t="s">
        <v>599</v>
      </c>
      <c r="M353" s="336" t="s">
        <v>599</v>
      </c>
      <c r="N353" s="336" t="s">
        <v>599</v>
      </c>
    </row>
    <row r="354" spans="1:14" x14ac:dyDescent="0.25">
      <c r="A354" s="319" t="s">
        <v>596</v>
      </c>
      <c r="B354" s="295" t="s">
        <v>640</v>
      </c>
      <c r="C354" s="320" t="s">
        <v>194</v>
      </c>
      <c r="D354" s="314" t="s">
        <v>290</v>
      </c>
      <c r="E354" s="314" t="s">
        <v>290</v>
      </c>
      <c r="F354" s="314" t="s">
        <v>290</v>
      </c>
      <c r="G354" s="314" t="s">
        <v>290</v>
      </c>
      <c r="H354" s="314" t="s">
        <v>290</v>
      </c>
      <c r="I354" s="314" t="s">
        <v>290</v>
      </c>
      <c r="J354" s="314" t="s">
        <v>290</v>
      </c>
      <c r="K354" s="314" t="s">
        <v>290</v>
      </c>
      <c r="L354" s="314" t="s">
        <v>290</v>
      </c>
      <c r="M354" s="314" t="s">
        <v>290</v>
      </c>
      <c r="N354" s="314" t="s">
        <v>290</v>
      </c>
    </row>
    <row r="355" spans="1:14" x14ac:dyDescent="0.25">
      <c r="A355" s="319" t="s">
        <v>597</v>
      </c>
      <c r="B355" s="295" t="s">
        <v>641</v>
      </c>
      <c r="C355" s="320" t="s">
        <v>623</v>
      </c>
      <c r="D355" s="314" t="s">
        <v>290</v>
      </c>
      <c r="E355" s="314" t="s">
        <v>290</v>
      </c>
      <c r="F355" s="314" t="s">
        <v>290</v>
      </c>
      <c r="G355" s="314" t="s">
        <v>290</v>
      </c>
      <c r="H355" s="314" t="s">
        <v>290</v>
      </c>
      <c r="I355" s="314" t="s">
        <v>290</v>
      </c>
      <c r="J355" s="314" t="s">
        <v>290</v>
      </c>
      <c r="K355" s="314" t="s">
        <v>290</v>
      </c>
      <c r="L355" s="314" t="s">
        <v>290</v>
      </c>
      <c r="M355" s="314" t="s">
        <v>290</v>
      </c>
      <c r="N355" s="314" t="s">
        <v>290</v>
      </c>
    </row>
    <row r="356" spans="1:14" ht="47.25" x14ac:dyDescent="0.25">
      <c r="A356" s="319" t="s">
        <v>647</v>
      </c>
      <c r="B356" s="295" t="s">
        <v>986</v>
      </c>
      <c r="C356" s="320" t="s">
        <v>766</v>
      </c>
      <c r="D356" s="314" t="s">
        <v>290</v>
      </c>
      <c r="E356" s="314" t="s">
        <v>290</v>
      </c>
      <c r="F356" s="314" t="s">
        <v>290</v>
      </c>
      <c r="G356" s="314" t="s">
        <v>290</v>
      </c>
      <c r="H356" s="314" t="s">
        <v>290</v>
      </c>
      <c r="I356" s="314" t="s">
        <v>290</v>
      </c>
      <c r="J356" s="314" t="s">
        <v>290</v>
      </c>
      <c r="K356" s="314" t="s">
        <v>290</v>
      </c>
      <c r="L356" s="314" t="s">
        <v>290</v>
      </c>
      <c r="M356" s="314" t="s">
        <v>290</v>
      </c>
      <c r="N356" s="314" t="s">
        <v>290</v>
      </c>
    </row>
    <row r="357" spans="1:14" ht="31.5" x14ac:dyDescent="0.25">
      <c r="A357" s="319" t="s">
        <v>736</v>
      </c>
      <c r="B357" s="295" t="s">
        <v>1033</v>
      </c>
      <c r="C357" s="320" t="s">
        <v>766</v>
      </c>
      <c r="D357" s="314" t="s">
        <v>290</v>
      </c>
      <c r="E357" s="314" t="s">
        <v>290</v>
      </c>
      <c r="F357" s="314" t="s">
        <v>290</v>
      </c>
      <c r="G357" s="314" t="s">
        <v>290</v>
      </c>
      <c r="H357" s="314" t="s">
        <v>290</v>
      </c>
      <c r="I357" s="314" t="s">
        <v>290</v>
      </c>
      <c r="J357" s="314" t="s">
        <v>290</v>
      </c>
      <c r="K357" s="314" t="s">
        <v>290</v>
      </c>
      <c r="L357" s="314" t="s">
        <v>290</v>
      </c>
      <c r="M357" s="314" t="s">
        <v>290</v>
      </c>
      <c r="N357" s="314" t="s">
        <v>290</v>
      </c>
    </row>
    <row r="358" spans="1:14" s="330" customFormat="1" x14ac:dyDescent="0.25">
      <c r="A358" s="325" t="s">
        <v>598</v>
      </c>
      <c r="B358" s="332" t="s">
        <v>595</v>
      </c>
      <c r="C358" s="336" t="s">
        <v>290</v>
      </c>
      <c r="D358" s="337" t="s">
        <v>599</v>
      </c>
      <c r="E358" s="337" t="s">
        <v>599</v>
      </c>
      <c r="F358" s="337" t="s">
        <v>599</v>
      </c>
      <c r="G358" s="337" t="s">
        <v>599</v>
      </c>
      <c r="H358" s="337" t="s">
        <v>599</v>
      </c>
      <c r="I358" s="337" t="s">
        <v>599</v>
      </c>
      <c r="J358" s="337" t="s">
        <v>599</v>
      </c>
      <c r="K358" s="337" t="s">
        <v>599</v>
      </c>
      <c r="L358" s="337" t="s">
        <v>599</v>
      </c>
      <c r="M358" s="336" t="s">
        <v>599</v>
      </c>
      <c r="N358" s="336" t="s">
        <v>599</v>
      </c>
    </row>
    <row r="359" spans="1:14" ht="18" customHeight="1" x14ac:dyDescent="0.25">
      <c r="A359" s="319" t="s">
        <v>737</v>
      </c>
      <c r="B359" s="295" t="s">
        <v>755</v>
      </c>
      <c r="C359" s="320" t="s">
        <v>36</v>
      </c>
      <c r="D359" s="314" t="s">
        <v>290</v>
      </c>
      <c r="E359" s="314" t="s">
        <v>290</v>
      </c>
      <c r="F359" s="314" t="s">
        <v>290</v>
      </c>
      <c r="G359" s="314" t="s">
        <v>290</v>
      </c>
      <c r="H359" s="314" t="s">
        <v>290</v>
      </c>
      <c r="I359" s="314" t="s">
        <v>290</v>
      </c>
      <c r="J359" s="314" t="s">
        <v>290</v>
      </c>
      <c r="K359" s="314" t="s">
        <v>290</v>
      </c>
      <c r="L359" s="314" t="s">
        <v>290</v>
      </c>
      <c r="M359" s="314" t="s">
        <v>290</v>
      </c>
      <c r="N359" s="314" t="s">
        <v>290</v>
      </c>
    </row>
    <row r="360" spans="1:14" ht="47.25" x14ac:dyDescent="0.25">
      <c r="A360" s="319" t="s">
        <v>738</v>
      </c>
      <c r="B360" s="141" t="s">
        <v>898</v>
      </c>
      <c r="C360" s="320" t="s">
        <v>36</v>
      </c>
      <c r="D360" s="314" t="s">
        <v>290</v>
      </c>
      <c r="E360" s="314" t="s">
        <v>290</v>
      </c>
      <c r="F360" s="314" t="s">
        <v>290</v>
      </c>
      <c r="G360" s="314" t="s">
        <v>290</v>
      </c>
      <c r="H360" s="314" t="s">
        <v>290</v>
      </c>
      <c r="I360" s="314" t="s">
        <v>290</v>
      </c>
      <c r="J360" s="314" t="s">
        <v>290</v>
      </c>
      <c r="K360" s="314" t="s">
        <v>290</v>
      </c>
      <c r="L360" s="314" t="s">
        <v>290</v>
      </c>
      <c r="M360" s="314" t="s">
        <v>290</v>
      </c>
      <c r="N360" s="314" t="s">
        <v>290</v>
      </c>
    </row>
    <row r="361" spans="1:14" ht="47.25" x14ac:dyDescent="0.25">
      <c r="A361" s="319" t="s">
        <v>739</v>
      </c>
      <c r="B361" s="141" t="s">
        <v>899</v>
      </c>
      <c r="C361" s="320" t="s">
        <v>36</v>
      </c>
      <c r="D361" s="314" t="s">
        <v>290</v>
      </c>
      <c r="E361" s="314" t="s">
        <v>290</v>
      </c>
      <c r="F361" s="314" t="s">
        <v>290</v>
      </c>
      <c r="G361" s="314" t="s">
        <v>290</v>
      </c>
      <c r="H361" s="314" t="s">
        <v>290</v>
      </c>
      <c r="I361" s="314" t="s">
        <v>290</v>
      </c>
      <c r="J361" s="314" t="s">
        <v>290</v>
      </c>
      <c r="K361" s="314" t="s">
        <v>290</v>
      </c>
      <c r="L361" s="314" t="s">
        <v>290</v>
      </c>
      <c r="M361" s="314" t="s">
        <v>290</v>
      </c>
      <c r="N361" s="314" t="s">
        <v>290</v>
      </c>
    </row>
    <row r="362" spans="1:14" ht="31.5" x14ac:dyDescent="0.25">
      <c r="A362" s="319" t="s">
        <v>740</v>
      </c>
      <c r="B362" s="141" t="s">
        <v>644</v>
      </c>
      <c r="C362" s="320" t="s">
        <v>36</v>
      </c>
      <c r="D362" s="314" t="s">
        <v>290</v>
      </c>
      <c r="E362" s="314" t="s">
        <v>290</v>
      </c>
      <c r="F362" s="314" t="s">
        <v>290</v>
      </c>
      <c r="G362" s="314" t="s">
        <v>290</v>
      </c>
      <c r="H362" s="314" t="s">
        <v>290</v>
      </c>
      <c r="I362" s="314" t="s">
        <v>290</v>
      </c>
      <c r="J362" s="314" t="s">
        <v>290</v>
      </c>
      <c r="K362" s="314" t="s">
        <v>290</v>
      </c>
      <c r="L362" s="314" t="s">
        <v>290</v>
      </c>
      <c r="M362" s="314" t="s">
        <v>290</v>
      </c>
      <c r="N362" s="314" t="s">
        <v>290</v>
      </c>
    </row>
    <row r="363" spans="1:14" x14ac:dyDescent="0.25">
      <c r="A363" s="319" t="s">
        <v>741</v>
      </c>
      <c r="B363" s="295" t="s">
        <v>754</v>
      </c>
      <c r="C363" s="320" t="s">
        <v>194</v>
      </c>
      <c r="D363" s="314" t="s">
        <v>290</v>
      </c>
      <c r="E363" s="314" t="s">
        <v>290</v>
      </c>
      <c r="F363" s="314" t="s">
        <v>290</v>
      </c>
      <c r="G363" s="314" t="s">
        <v>290</v>
      </c>
      <c r="H363" s="314" t="s">
        <v>290</v>
      </c>
      <c r="I363" s="314" t="s">
        <v>290</v>
      </c>
      <c r="J363" s="314" t="s">
        <v>290</v>
      </c>
      <c r="K363" s="314" t="s">
        <v>290</v>
      </c>
      <c r="L363" s="314" t="s">
        <v>290</v>
      </c>
      <c r="M363" s="314" t="s">
        <v>290</v>
      </c>
      <c r="N363" s="314" t="s">
        <v>290</v>
      </c>
    </row>
    <row r="364" spans="1:14" ht="31.5" x14ac:dyDescent="0.25">
      <c r="A364" s="319" t="s">
        <v>742</v>
      </c>
      <c r="B364" s="141" t="s">
        <v>645</v>
      </c>
      <c r="C364" s="320" t="s">
        <v>194</v>
      </c>
      <c r="D364" s="314" t="s">
        <v>290</v>
      </c>
      <c r="E364" s="314" t="s">
        <v>290</v>
      </c>
      <c r="F364" s="314" t="s">
        <v>290</v>
      </c>
      <c r="G364" s="314" t="s">
        <v>290</v>
      </c>
      <c r="H364" s="314" t="s">
        <v>290</v>
      </c>
      <c r="I364" s="314" t="s">
        <v>290</v>
      </c>
      <c r="J364" s="314" t="s">
        <v>290</v>
      </c>
      <c r="K364" s="314" t="s">
        <v>290</v>
      </c>
      <c r="L364" s="314" t="s">
        <v>290</v>
      </c>
      <c r="M364" s="314" t="s">
        <v>290</v>
      </c>
      <c r="N364" s="314" t="s">
        <v>290</v>
      </c>
    </row>
    <row r="365" spans="1:14" x14ac:dyDescent="0.25">
      <c r="A365" s="319" t="s">
        <v>743</v>
      </c>
      <c r="B365" s="141" t="s">
        <v>646</v>
      </c>
      <c r="C365" s="320" t="s">
        <v>194</v>
      </c>
      <c r="D365" s="314" t="s">
        <v>290</v>
      </c>
      <c r="E365" s="314" t="s">
        <v>290</v>
      </c>
      <c r="F365" s="314" t="s">
        <v>290</v>
      </c>
      <c r="G365" s="314" t="s">
        <v>290</v>
      </c>
      <c r="H365" s="314" t="s">
        <v>290</v>
      </c>
      <c r="I365" s="314" t="s">
        <v>290</v>
      </c>
      <c r="J365" s="314" t="s">
        <v>290</v>
      </c>
      <c r="K365" s="314" t="s">
        <v>290</v>
      </c>
      <c r="L365" s="314" t="s">
        <v>290</v>
      </c>
      <c r="M365" s="314" t="s">
        <v>290</v>
      </c>
      <c r="N365" s="314" t="s">
        <v>290</v>
      </c>
    </row>
    <row r="366" spans="1:14" ht="31.5" x14ac:dyDescent="0.25">
      <c r="A366" s="319" t="s">
        <v>744</v>
      </c>
      <c r="B366" s="295" t="s">
        <v>753</v>
      </c>
      <c r="C366" s="320" t="s">
        <v>766</v>
      </c>
      <c r="D366" s="314" t="s">
        <v>290</v>
      </c>
      <c r="E366" s="314" t="s">
        <v>290</v>
      </c>
      <c r="F366" s="314" t="s">
        <v>290</v>
      </c>
      <c r="G366" s="314" t="s">
        <v>290</v>
      </c>
      <c r="H366" s="314" t="s">
        <v>290</v>
      </c>
      <c r="I366" s="314" t="s">
        <v>290</v>
      </c>
      <c r="J366" s="314" t="s">
        <v>290</v>
      </c>
      <c r="K366" s="314" t="s">
        <v>290</v>
      </c>
      <c r="L366" s="314" t="s">
        <v>290</v>
      </c>
      <c r="M366" s="314" t="s">
        <v>290</v>
      </c>
      <c r="N366" s="314" t="s">
        <v>290</v>
      </c>
    </row>
    <row r="367" spans="1:14" x14ac:dyDescent="0.25">
      <c r="A367" s="319" t="s">
        <v>745</v>
      </c>
      <c r="B367" s="141" t="s">
        <v>642</v>
      </c>
      <c r="C367" s="320" t="s">
        <v>766</v>
      </c>
      <c r="D367" s="314" t="s">
        <v>290</v>
      </c>
      <c r="E367" s="314" t="s">
        <v>290</v>
      </c>
      <c r="F367" s="314" t="s">
        <v>290</v>
      </c>
      <c r="G367" s="314" t="s">
        <v>290</v>
      </c>
      <c r="H367" s="314" t="s">
        <v>290</v>
      </c>
      <c r="I367" s="314" t="s">
        <v>290</v>
      </c>
      <c r="J367" s="314" t="s">
        <v>290</v>
      </c>
      <c r="K367" s="314" t="s">
        <v>290</v>
      </c>
      <c r="L367" s="314" t="s">
        <v>290</v>
      </c>
      <c r="M367" s="314" t="s">
        <v>290</v>
      </c>
      <c r="N367" s="314" t="s">
        <v>290</v>
      </c>
    </row>
    <row r="368" spans="1:14" x14ac:dyDescent="0.25">
      <c r="A368" s="319" t="s">
        <v>746</v>
      </c>
      <c r="B368" s="141" t="s">
        <v>643</v>
      </c>
      <c r="C368" s="320" t="s">
        <v>766</v>
      </c>
      <c r="D368" s="314" t="s">
        <v>290</v>
      </c>
      <c r="E368" s="314" t="s">
        <v>290</v>
      </c>
      <c r="F368" s="314" t="s">
        <v>290</v>
      </c>
      <c r="G368" s="314" t="s">
        <v>290</v>
      </c>
      <c r="H368" s="314" t="s">
        <v>290</v>
      </c>
      <c r="I368" s="314" t="s">
        <v>290</v>
      </c>
      <c r="J368" s="314" t="s">
        <v>290</v>
      </c>
      <c r="K368" s="314" t="s">
        <v>290</v>
      </c>
      <c r="L368" s="314" t="s">
        <v>290</v>
      </c>
      <c r="M368" s="314" t="s">
        <v>290</v>
      </c>
      <c r="N368" s="314" t="s">
        <v>290</v>
      </c>
    </row>
    <row r="369" spans="1:17" s="330" customFormat="1" x14ac:dyDescent="0.25">
      <c r="A369" s="325" t="s">
        <v>747</v>
      </c>
      <c r="B369" s="332" t="s">
        <v>900</v>
      </c>
      <c r="C369" s="327" t="s">
        <v>38</v>
      </c>
      <c r="D369" s="338">
        <v>454</v>
      </c>
      <c r="E369" s="338">
        <v>505</v>
      </c>
      <c r="F369" s="338">
        <v>440</v>
      </c>
      <c r="G369" s="338">
        <v>444</v>
      </c>
      <c r="H369" s="338"/>
      <c r="I369" s="338">
        <v>444</v>
      </c>
      <c r="J369" s="338"/>
      <c r="K369" s="338">
        <v>444</v>
      </c>
      <c r="L369" s="338"/>
      <c r="M369" s="340">
        <v>444</v>
      </c>
      <c r="N369" s="340">
        <v>444</v>
      </c>
    </row>
    <row r="370" spans="1:17" x14ac:dyDescent="0.25">
      <c r="A370" s="359" t="s">
        <v>1125</v>
      </c>
      <c r="B370" s="359"/>
      <c r="C370" s="359"/>
      <c r="D370" s="359"/>
      <c r="E370" s="359"/>
      <c r="F370" s="359"/>
      <c r="G370" s="359"/>
      <c r="H370" s="359"/>
      <c r="I370" s="359"/>
      <c r="J370" s="359"/>
      <c r="K370" s="359"/>
      <c r="L370" s="359"/>
      <c r="M370" s="359"/>
    </row>
    <row r="371" spans="1:17" ht="10.5" customHeight="1" x14ac:dyDescent="0.25">
      <c r="A371" s="359"/>
      <c r="B371" s="359"/>
      <c r="C371" s="359"/>
      <c r="D371" s="359"/>
      <c r="E371" s="359"/>
      <c r="F371" s="359"/>
      <c r="G371" s="359"/>
      <c r="H371" s="359"/>
      <c r="I371" s="359"/>
      <c r="J371" s="359"/>
      <c r="K371" s="359"/>
      <c r="L371" s="359"/>
      <c r="M371" s="359"/>
    </row>
    <row r="372" spans="1:17" ht="78" customHeight="1" x14ac:dyDescent="0.25">
      <c r="A372" s="357" t="s">
        <v>0</v>
      </c>
      <c r="B372" s="358" t="s">
        <v>1</v>
      </c>
      <c r="C372" s="358" t="s">
        <v>614</v>
      </c>
      <c r="D372" s="315" t="s">
        <v>1128</v>
      </c>
      <c r="E372" s="339" t="s">
        <v>1129</v>
      </c>
      <c r="F372" s="345" t="s">
        <v>1130</v>
      </c>
      <c r="G372" s="371" t="s">
        <v>1131</v>
      </c>
      <c r="H372" s="372"/>
      <c r="I372" s="376" t="s">
        <v>1137</v>
      </c>
      <c r="J372" s="377"/>
      <c r="K372" s="378" t="s">
        <v>1139</v>
      </c>
      <c r="L372" s="379"/>
      <c r="M372" s="346" t="s">
        <v>525</v>
      </c>
      <c r="N372" s="346" t="s">
        <v>525</v>
      </c>
    </row>
    <row r="373" spans="1:17" ht="51" x14ac:dyDescent="0.25">
      <c r="A373" s="357"/>
      <c r="B373" s="358"/>
      <c r="C373" s="358"/>
      <c r="D373" s="304" t="s">
        <v>195</v>
      </c>
      <c r="E373" s="304" t="s">
        <v>195</v>
      </c>
      <c r="F373" s="304" t="s">
        <v>195</v>
      </c>
      <c r="G373" s="304" t="s">
        <v>1127</v>
      </c>
      <c r="H373" s="304" t="s">
        <v>615</v>
      </c>
      <c r="I373" s="304" t="s">
        <v>1127</v>
      </c>
      <c r="J373" s="304" t="s">
        <v>615</v>
      </c>
      <c r="K373" s="304" t="s">
        <v>1127</v>
      </c>
      <c r="L373" s="304" t="s">
        <v>615</v>
      </c>
      <c r="M373" s="304" t="s">
        <v>1127</v>
      </c>
      <c r="N373" s="304" t="s">
        <v>615</v>
      </c>
    </row>
    <row r="374" spans="1:17" x14ac:dyDescent="0.25">
      <c r="A374" s="316">
        <v>1</v>
      </c>
      <c r="B374" s="317">
        <v>2</v>
      </c>
      <c r="C374" s="317">
        <v>3</v>
      </c>
      <c r="D374" s="322">
        <v>5</v>
      </c>
      <c r="E374" s="322">
        <v>6</v>
      </c>
      <c r="F374" s="322">
        <v>7</v>
      </c>
      <c r="G374" s="322">
        <v>9</v>
      </c>
      <c r="H374" s="322"/>
      <c r="I374" s="322">
        <v>12</v>
      </c>
      <c r="J374" s="322"/>
      <c r="K374" s="322">
        <v>13</v>
      </c>
      <c r="L374" s="322"/>
      <c r="M374" s="323">
        <v>15</v>
      </c>
      <c r="N374" s="323">
        <v>15</v>
      </c>
    </row>
    <row r="375" spans="1:17" ht="30.75" customHeight="1" x14ac:dyDescent="0.25">
      <c r="A375" s="375" t="s">
        <v>1135</v>
      </c>
      <c r="B375" s="375"/>
      <c r="C375" s="320" t="s">
        <v>766</v>
      </c>
      <c r="D375" s="347">
        <f>D376+D433</f>
        <v>737.62</v>
      </c>
      <c r="E375" s="314">
        <f t="shared" ref="E375:H375" si="129">E376+E433</f>
        <v>734.56213393999997</v>
      </c>
      <c r="F375" s="314">
        <f t="shared" si="129"/>
        <v>735.87258975999998</v>
      </c>
      <c r="G375" s="314">
        <v>1313.7280000000001</v>
      </c>
      <c r="H375" s="314">
        <f t="shared" si="129"/>
        <v>1011.7139999999999</v>
      </c>
      <c r="I375" s="314">
        <f t="shared" ref="I375:L375" si="130">I376+I433</f>
        <v>571.16999999999996</v>
      </c>
      <c r="J375" s="314">
        <f t="shared" si="130"/>
        <v>1276.088</v>
      </c>
      <c r="K375" s="314">
        <f t="shared" si="130"/>
        <v>514.83899999999994</v>
      </c>
      <c r="L375" s="314">
        <f t="shared" si="130"/>
        <v>724.25</v>
      </c>
      <c r="M375" s="329">
        <f>K375+I375+G375</f>
        <v>2399.7370000000001</v>
      </c>
      <c r="N375" s="329">
        <f>L375+J375+H375</f>
        <v>3012.0519999999997</v>
      </c>
    </row>
    <row r="376" spans="1:17" x14ac:dyDescent="0.25">
      <c r="A376" s="319" t="s">
        <v>16</v>
      </c>
      <c r="B376" s="153" t="s">
        <v>1080</v>
      </c>
      <c r="C376" s="320" t="s">
        <v>766</v>
      </c>
      <c r="D376" s="314">
        <f>D377+D401+D429+D430</f>
        <v>282.76</v>
      </c>
      <c r="E376" s="313">
        <f>E377+E401+E429+E430</f>
        <v>516.31411393999997</v>
      </c>
      <c r="F376" s="313">
        <f>F377+F401+F429+F430</f>
        <v>387.14327778000001</v>
      </c>
      <c r="G376" s="313">
        <v>371.19299999999998</v>
      </c>
      <c r="H376" s="313">
        <f t="shared" ref="G376:H376" si="131">H377+H401+H429+H430</f>
        <v>362.30099999999993</v>
      </c>
      <c r="I376" s="313">
        <f>I377+I401+I429+I430</f>
        <v>371.19</v>
      </c>
      <c r="J376" s="313">
        <f t="shared" ref="J376" si="132">J377+J401+J429+J430</f>
        <v>362.02999999999992</v>
      </c>
      <c r="K376" s="313">
        <f t="shared" ref="K376:L376" si="133">K377+K401+K429+K430</f>
        <v>371.19299999999998</v>
      </c>
      <c r="L376" s="313">
        <f t="shared" si="133"/>
        <v>362.3</v>
      </c>
      <c r="M376" s="329">
        <f t="shared" ref="M376:N439" si="134">K376+I376+G376</f>
        <v>1113.576</v>
      </c>
      <c r="N376" s="329">
        <f t="shared" si="134"/>
        <v>1086.6309999999999</v>
      </c>
    </row>
    <row r="377" spans="1:17" x14ac:dyDescent="0.25">
      <c r="A377" s="319" t="s">
        <v>17</v>
      </c>
      <c r="B377" s="295" t="s">
        <v>202</v>
      </c>
      <c r="C377" s="320" t="s">
        <v>766</v>
      </c>
      <c r="D377" s="314">
        <f t="shared" ref="D377:K377" si="135">D378+D396+D400</f>
        <v>0</v>
      </c>
      <c r="E377" s="314">
        <f t="shared" si="135"/>
        <v>183.547428</v>
      </c>
      <c r="F377" s="314">
        <f t="shared" si="135"/>
        <v>83.672432029999996</v>
      </c>
      <c r="G377" s="314">
        <v>94.703000000000003</v>
      </c>
      <c r="H377" s="314">
        <f t="shared" si="135"/>
        <v>94.658333333333331</v>
      </c>
      <c r="I377" s="314">
        <f>I378+I396+I400</f>
        <v>94.7</v>
      </c>
      <c r="J377" s="314">
        <f t="shared" ref="J377" si="136">J378+J396+J400</f>
        <v>94.433333333333337</v>
      </c>
      <c r="K377" s="314">
        <f t="shared" si="135"/>
        <v>94.703000000000003</v>
      </c>
      <c r="L377" s="314">
        <f t="shared" ref="L377" si="137">L378+L396+L400</f>
        <v>94.658333333333346</v>
      </c>
      <c r="M377" s="329">
        <f t="shared" si="134"/>
        <v>284.10599999999999</v>
      </c>
      <c r="N377" s="329">
        <f t="shared" si="134"/>
        <v>283.75</v>
      </c>
    </row>
    <row r="378" spans="1:17" ht="31.5" x14ac:dyDescent="0.25">
      <c r="A378" s="319" t="s">
        <v>203</v>
      </c>
      <c r="B378" s="141" t="s">
        <v>988</v>
      </c>
      <c r="C378" s="320" t="s">
        <v>766</v>
      </c>
      <c r="D378" s="314">
        <f t="shared" ref="D378:K378" si="138">D379+D383+D384+D385+D386+D391+D392+D393</f>
        <v>0</v>
      </c>
      <c r="E378" s="314">
        <f t="shared" si="138"/>
        <v>183.547428</v>
      </c>
      <c r="F378" s="314">
        <f t="shared" si="138"/>
        <v>83.672432029999996</v>
      </c>
      <c r="G378" s="314">
        <v>94.703000000000003</v>
      </c>
      <c r="H378" s="314">
        <f t="shared" si="138"/>
        <v>94.658333333333331</v>
      </c>
      <c r="I378" s="314">
        <f t="shared" si="138"/>
        <v>94.7</v>
      </c>
      <c r="J378" s="314">
        <f t="shared" ref="J378" si="139">J379+J383+J384+J385+J386+J391+J392+J393</f>
        <v>94.433333333333337</v>
      </c>
      <c r="K378" s="314">
        <f t="shared" si="138"/>
        <v>94.703000000000003</v>
      </c>
      <c r="L378" s="314">
        <f t="shared" ref="L378" si="140">L379+L383+L384+L385+L386+L391+L392+L393</f>
        <v>94.658333333333346</v>
      </c>
      <c r="M378" s="329">
        <f t="shared" si="134"/>
        <v>284.10599999999999</v>
      </c>
      <c r="N378" s="329">
        <f t="shared" si="134"/>
        <v>283.75</v>
      </c>
    </row>
    <row r="379" spans="1:17" x14ac:dyDescent="0.25">
      <c r="A379" s="319" t="s">
        <v>600</v>
      </c>
      <c r="B379" s="296" t="s">
        <v>902</v>
      </c>
      <c r="C379" s="320" t="s">
        <v>766</v>
      </c>
      <c r="D379" s="314">
        <f>D380+D381+D382</f>
        <v>0</v>
      </c>
      <c r="E379" s="314">
        <v>0</v>
      </c>
      <c r="F379" s="314">
        <v>0</v>
      </c>
      <c r="G379" s="314">
        <v>0</v>
      </c>
      <c r="H379" s="314">
        <v>0</v>
      </c>
      <c r="I379" s="314">
        <v>0</v>
      </c>
      <c r="J379" s="314">
        <v>0</v>
      </c>
      <c r="K379" s="314">
        <v>0</v>
      </c>
      <c r="L379" s="314">
        <v>0</v>
      </c>
      <c r="M379" s="329">
        <f t="shared" si="134"/>
        <v>0</v>
      </c>
      <c r="N379" s="329">
        <f t="shared" si="134"/>
        <v>0</v>
      </c>
    </row>
    <row r="380" spans="1:17" ht="31.5" x14ac:dyDescent="0.25">
      <c r="A380" s="319" t="s">
        <v>942</v>
      </c>
      <c r="B380" s="297" t="s">
        <v>919</v>
      </c>
      <c r="C380" s="320" t="s">
        <v>766</v>
      </c>
      <c r="D380" s="314">
        <v>0</v>
      </c>
      <c r="E380" s="314">
        <v>0</v>
      </c>
      <c r="F380" s="314">
        <v>0</v>
      </c>
      <c r="G380" s="314">
        <v>0</v>
      </c>
      <c r="H380" s="314">
        <v>0</v>
      </c>
      <c r="I380" s="314">
        <v>0</v>
      </c>
      <c r="J380" s="314">
        <v>0</v>
      </c>
      <c r="K380" s="314">
        <v>0</v>
      </c>
      <c r="L380" s="314">
        <v>0</v>
      </c>
      <c r="M380" s="329">
        <f t="shared" si="134"/>
        <v>0</v>
      </c>
      <c r="N380" s="329">
        <f t="shared" si="134"/>
        <v>0</v>
      </c>
    </row>
    <row r="381" spans="1:17" ht="31.5" x14ac:dyDescent="0.25">
      <c r="A381" s="319" t="s">
        <v>943</v>
      </c>
      <c r="B381" s="297" t="s">
        <v>920</v>
      </c>
      <c r="C381" s="320" t="s">
        <v>766</v>
      </c>
      <c r="D381" s="314">
        <v>0</v>
      </c>
      <c r="E381" s="314">
        <v>0</v>
      </c>
      <c r="F381" s="314">
        <v>0</v>
      </c>
      <c r="G381" s="314">
        <v>0</v>
      </c>
      <c r="H381" s="314">
        <v>0</v>
      </c>
      <c r="I381" s="314">
        <v>0</v>
      </c>
      <c r="J381" s="314">
        <v>0</v>
      </c>
      <c r="K381" s="314">
        <v>0</v>
      </c>
      <c r="L381" s="314">
        <v>0</v>
      </c>
      <c r="M381" s="329">
        <f t="shared" si="134"/>
        <v>0</v>
      </c>
      <c r="N381" s="329">
        <f t="shared" si="134"/>
        <v>0</v>
      </c>
    </row>
    <row r="382" spans="1:17" ht="31.5" x14ac:dyDescent="0.25">
      <c r="A382" s="319" t="s">
        <v>989</v>
      </c>
      <c r="B382" s="297" t="s">
        <v>905</v>
      </c>
      <c r="C382" s="320" t="s">
        <v>766</v>
      </c>
      <c r="D382" s="314">
        <v>0</v>
      </c>
      <c r="E382" s="314">
        <v>0</v>
      </c>
      <c r="F382" s="314">
        <v>0</v>
      </c>
      <c r="G382" s="314">
        <v>0</v>
      </c>
      <c r="H382" s="314">
        <v>0</v>
      </c>
      <c r="I382" s="314">
        <v>0</v>
      </c>
      <c r="J382" s="314">
        <v>0</v>
      </c>
      <c r="K382" s="314">
        <v>0</v>
      </c>
      <c r="L382" s="314">
        <v>0</v>
      </c>
      <c r="M382" s="329">
        <f t="shared" si="134"/>
        <v>0</v>
      </c>
      <c r="N382" s="329">
        <f t="shared" si="134"/>
        <v>0</v>
      </c>
      <c r="O382" s="344"/>
      <c r="P382" s="344"/>
      <c r="Q382" s="344"/>
    </row>
    <row r="383" spans="1:17" x14ac:dyDescent="0.25">
      <c r="A383" s="319" t="s">
        <v>601</v>
      </c>
      <c r="B383" s="296" t="s">
        <v>1099</v>
      </c>
      <c r="C383" s="320" t="s">
        <v>766</v>
      </c>
      <c r="D383" s="314">
        <v>0</v>
      </c>
      <c r="E383" s="314">
        <v>0</v>
      </c>
      <c r="F383" s="314">
        <v>0</v>
      </c>
      <c r="G383" s="314">
        <v>0</v>
      </c>
      <c r="H383" s="314">
        <v>0</v>
      </c>
      <c r="I383" s="314">
        <v>0</v>
      </c>
      <c r="J383" s="314">
        <v>0</v>
      </c>
      <c r="K383" s="314">
        <v>0</v>
      </c>
      <c r="L383" s="314">
        <v>0</v>
      </c>
      <c r="M383" s="329">
        <f t="shared" si="134"/>
        <v>0</v>
      </c>
      <c r="N383" s="329">
        <f t="shared" si="134"/>
        <v>0</v>
      </c>
    </row>
    <row r="384" spans="1:17" x14ac:dyDescent="0.25">
      <c r="A384" s="319" t="s">
        <v>602</v>
      </c>
      <c r="B384" s="296" t="s">
        <v>903</v>
      </c>
      <c r="C384" s="320" t="s">
        <v>766</v>
      </c>
      <c r="D384" s="314">
        <v>0</v>
      </c>
      <c r="E384" s="314">
        <v>0</v>
      </c>
      <c r="F384" s="314">
        <v>0</v>
      </c>
      <c r="G384" s="314">
        <v>94.703000000000003</v>
      </c>
      <c r="H384" s="314">
        <v>94.658333333333331</v>
      </c>
      <c r="I384" s="314">
        <f>ROUND(94.691667,1)</f>
        <v>94.7</v>
      </c>
      <c r="J384" s="314">
        <v>94.433333333333337</v>
      </c>
      <c r="K384" s="314">
        <v>94.703000000000003</v>
      </c>
      <c r="L384" s="314">
        <v>94.658333333333346</v>
      </c>
      <c r="M384" s="329">
        <f t="shared" si="134"/>
        <v>284.10599999999999</v>
      </c>
      <c r="N384" s="329">
        <f t="shared" si="134"/>
        <v>283.75</v>
      </c>
    </row>
    <row r="385" spans="1:14" x14ac:dyDescent="0.25">
      <c r="A385" s="319" t="s">
        <v>603</v>
      </c>
      <c r="B385" s="296" t="s">
        <v>1091</v>
      </c>
      <c r="C385" s="320" t="s">
        <v>766</v>
      </c>
      <c r="D385" s="314">
        <v>0</v>
      </c>
      <c r="E385" s="314">
        <v>0</v>
      </c>
      <c r="F385" s="314">
        <v>0</v>
      </c>
      <c r="G385" s="314">
        <v>0</v>
      </c>
      <c r="H385" s="314">
        <v>0</v>
      </c>
      <c r="I385" s="314">
        <v>0</v>
      </c>
      <c r="J385" s="314">
        <v>0</v>
      </c>
      <c r="K385" s="314">
        <v>0</v>
      </c>
      <c r="L385" s="314">
        <v>0</v>
      </c>
      <c r="M385" s="329">
        <f t="shared" si="134"/>
        <v>0</v>
      </c>
      <c r="N385" s="329">
        <f t="shared" si="134"/>
        <v>0</v>
      </c>
    </row>
    <row r="386" spans="1:14" x14ac:dyDescent="0.25">
      <c r="A386" s="319" t="s">
        <v>604</v>
      </c>
      <c r="B386" s="296" t="s">
        <v>208</v>
      </c>
      <c r="C386" s="320" t="s">
        <v>766</v>
      </c>
      <c r="D386" s="314">
        <f>D387+D389</f>
        <v>0</v>
      </c>
      <c r="E386" s="314">
        <f t="shared" ref="E386:H386" si="141">E387+E389</f>
        <v>183.547428</v>
      </c>
      <c r="F386" s="314">
        <f t="shared" si="141"/>
        <v>83.672432029999996</v>
      </c>
      <c r="G386" s="314">
        <v>0</v>
      </c>
      <c r="H386" s="314">
        <f t="shared" si="141"/>
        <v>0</v>
      </c>
      <c r="I386" s="314">
        <f t="shared" ref="I386:L386" si="142">I387+I389</f>
        <v>0</v>
      </c>
      <c r="J386" s="314">
        <f t="shared" si="142"/>
        <v>0</v>
      </c>
      <c r="K386" s="314">
        <f t="shared" si="142"/>
        <v>0</v>
      </c>
      <c r="L386" s="314">
        <f t="shared" si="142"/>
        <v>0</v>
      </c>
      <c r="M386" s="329">
        <f t="shared" si="134"/>
        <v>0</v>
      </c>
      <c r="N386" s="329">
        <f t="shared" si="134"/>
        <v>0</v>
      </c>
    </row>
    <row r="387" spans="1:14" ht="31.5" x14ac:dyDescent="0.25">
      <c r="A387" s="319" t="s">
        <v>990</v>
      </c>
      <c r="B387" s="297" t="s">
        <v>987</v>
      </c>
      <c r="C387" s="320" t="s">
        <v>766</v>
      </c>
      <c r="D387" s="314">
        <v>0</v>
      </c>
      <c r="E387" s="314">
        <v>0</v>
      </c>
      <c r="F387" s="314">
        <v>0</v>
      </c>
      <c r="G387" s="314">
        <v>0</v>
      </c>
      <c r="H387" s="314">
        <v>0</v>
      </c>
      <c r="I387" s="314">
        <v>0</v>
      </c>
      <c r="J387" s="314">
        <v>0</v>
      </c>
      <c r="K387" s="314">
        <v>0</v>
      </c>
      <c r="L387" s="314">
        <v>0</v>
      </c>
      <c r="M387" s="329">
        <f t="shared" si="134"/>
        <v>0</v>
      </c>
      <c r="N387" s="329">
        <f t="shared" si="134"/>
        <v>0</v>
      </c>
    </row>
    <row r="388" spans="1:14" x14ac:dyDescent="0.25">
      <c r="A388" s="319" t="s">
        <v>991</v>
      </c>
      <c r="B388" s="297" t="s">
        <v>1040</v>
      </c>
      <c r="C388" s="320" t="s">
        <v>766</v>
      </c>
      <c r="D388" s="314">
        <v>0</v>
      </c>
      <c r="E388" s="314">
        <v>0</v>
      </c>
      <c r="F388" s="314">
        <v>0</v>
      </c>
      <c r="G388" s="314">
        <v>0</v>
      </c>
      <c r="H388" s="314">
        <v>0</v>
      </c>
      <c r="I388" s="314">
        <v>0</v>
      </c>
      <c r="J388" s="314">
        <v>0</v>
      </c>
      <c r="K388" s="314">
        <v>0</v>
      </c>
      <c r="L388" s="314">
        <v>0</v>
      </c>
      <c r="M388" s="329">
        <f t="shared" si="134"/>
        <v>0</v>
      </c>
      <c r="N388" s="329">
        <f t="shared" si="134"/>
        <v>0</v>
      </c>
    </row>
    <row r="389" spans="1:14" x14ac:dyDescent="0.25">
      <c r="A389" s="319" t="s">
        <v>992</v>
      </c>
      <c r="B389" s="297" t="s">
        <v>748</v>
      </c>
      <c r="C389" s="320" t="s">
        <v>766</v>
      </c>
      <c r="D389" s="314">
        <v>0</v>
      </c>
      <c r="E389" s="314">
        <v>183.547428</v>
      </c>
      <c r="F389" s="314">
        <v>83.672432029999996</v>
      </c>
      <c r="G389" s="314">
        <v>0</v>
      </c>
      <c r="H389" s="314">
        <v>0</v>
      </c>
      <c r="I389" s="314">
        <v>0</v>
      </c>
      <c r="J389" s="314">
        <v>0</v>
      </c>
      <c r="K389" s="314">
        <v>0</v>
      </c>
      <c r="L389" s="314">
        <v>0</v>
      </c>
      <c r="M389" s="329">
        <f t="shared" si="134"/>
        <v>0</v>
      </c>
      <c r="N389" s="329">
        <f t="shared" si="134"/>
        <v>0</v>
      </c>
    </row>
    <row r="390" spans="1:14" x14ac:dyDescent="0.25">
      <c r="A390" s="319" t="s">
        <v>993</v>
      </c>
      <c r="B390" s="297" t="s">
        <v>1040</v>
      </c>
      <c r="C390" s="320" t="s">
        <v>766</v>
      </c>
      <c r="D390" s="314">
        <v>0</v>
      </c>
      <c r="E390" s="314">
        <v>0</v>
      </c>
      <c r="F390" s="314">
        <v>0</v>
      </c>
      <c r="G390" s="314">
        <v>0</v>
      </c>
      <c r="H390" s="314">
        <v>0</v>
      </c>
      <c r="I390" s="314">
        <v>0</v>
      </c>
      <c r="J390" s="314">
        <v>0</v>
      </c>
      <c r="K390" s="314">
        <v>0</v>
      </c>
      <c r="L390" s="314">
        <v>0</v>
      </c>
      <c r="M390" s="329">
        <f t="shared" si="134"/>
        <v>0</v>
      </c>
      <c r="N390" s="329">
        <f t="shared" si="134"/>
        <v>0</v>
      </c>
    </row>
    <row r="391" spans="1:14" x14ac:dyDescent="0.25">
      <c r="A391" s="319" t="s">
        <v>605</v>
      </c>
      <c r="B391" s="296" t="s">
        <v>904</v>
      </c>
      <c r="C391" s="320" t="s">
        <v>766</v>
      </c>
      <c r="D391" s="314">
        <v>0</v>
      </c>
      <c r="E391" s="314">
        <v>0</v>
      </c>
      <c r="F391" s="314">
        <v>0</v>
      </c>
      <c r="G391" s="314">
        <v>0</v>
      </c>
      <c r="H391" s="314">
        <v>0</v>
      </c>
      <c r="I391" s="314">
        <v>0</v>
      </c>
      <c r="J391" s="314">
        <v>0</v>
      </c>
      <c r="K391" s="314">
        <v>0</v>
      </c>
      <c r="L391" s="314">
        <v>0</v>
      </c>
      <c r="M391" s="329">
        <f t="shared" si="134"/>
        <v>0</v>
      </c>
      <c r="N391" s="329">
        <f t="shared" si="134"/>
        <v>0</v>
      </c>
    </row>
    <row r="392" spans="1:14" x14ac:dyDescent="0.25">
      <c r="A392" s="319" t="s">
        <v>628</v>
      </c>
      <c r="B392" s="296" t="s">
        <v>1096</v>
      </c>
      <c r="C392" s="320" t="s">
        <v>766</v>
      </c>
      <c r="D392" s="314">
        <v>0</v>
      </c>
      <c r="E392" s="314">
        <v>0</v>
      </c>
      <c r="F392" s="314">
        <v>0</v>
      </c>
      <c r="G392" s="314">
        <v>0</v>
      </c>
      <c r="H392" s="314">
        <v>0</v>
      </c>
      <c r="I392" s="314">
        <v>0</v>
      </c>
      <c r="J392" s="314">
        <v>0</v>
      </c>
      <c r="K392" s="314">
        <v>0</v>
      </c>
      <c r="L392" s="314">
        <v>0</v>
      </c>
      <c r="M392" s="329">
        <f t="shared" si="134"/>
        <v>0</v>
      </c>
      <c r="N392" s="329">
        <f t="shared" si="134"/>
        <v>0</v>
      </c>
    </row>
    <row r="393" spans="1:14" ht="31.5" x14ac:dyDescent="0.25">
      <c r="A393" s="319" t="s">
        <v>931</v>
      </c>
      <c r="B393" s="296" t="s">
        <v>1081</v>
      </c>
      <c r="C393" s="320" t="s">
        <v>766</v>
      </c>
      <c r="D393" s="314">
        <v>0</v>
      </c>
      <c r="E393" s="314">
        <v>0</v>
      </c>
      <c r="F393" s="314">
        <v>0</v>
      </c>
      <c r="G393" s="314">
        <v>0</v>
      </c>
      <c r="H393" s="314">
        <v>0</v>
      </c>
      <c r="I393" s="314">
        <v>0</v>
      </c>
      <c r="J393" s="314">
        <v>0</v>
      </c>
      <c r="K393" s="314">
        <v>0</v>
      </c>
      <c r="L393" s="314">
        <v>0</v>
      </c>
      <c r="M393" s="329">
        <f t="shared" si="134"/>
        <v>0</v>
      </c>
      <c r="N393" s="329">
        <f t="shared" si="134"/>
        <v>0</v>
      </c>
    </row>
    <row r="394" spans="1:14" ht="18" customHeight="1" x14ac:dyDescent="0.25">
      <c r="A394" s="319" t="s">
        <v>994</v>
      </c>
      <c r="B394" s="297" t="s">
        <v>655</v>
      </c>
      <c r="C394" s="320" t="s">
        <v>766</v>
      </c>
      <c r="D394" s="314">
        <v>0</v>
      </c>
      <c r="E394" s="314">
        <v>0</v>
      </c>
      <c r="F394" s="314">
        <v>0</v>
      </c>
      <c r="G394" s="314">
        <v>0</v>
      </c>
      <c r="H394" s="314">
        <v>0</v>
      </c>
      <c r="I394" s="314">
        <v>0</v>
      </c>
      <c r="J394" s="314">
        <v>0</v>
      </c>
      <c r="K394" s="314">
        <v>0</v>
      </c>
      <c r="L394" s="314">
        <v>0</v>
      </c>
      <c r="M394" s="329">
        <f t="shared" si="134"/>
        <v>0</v>
      </c>
      <c r="N394" s="329">
        <f t="shared" si="134"/>
        <v>0</v>
      </c>
    </row>
    <row r="395" spans="1:14" ht="18" customHeight="1" x14ac:dyDescent="0.25">
      <c r="A395" s="319" t="s">
        <v>995</v>
      </c>
      <c r="B395" s="306" t="s">
        <v>643</v>
      </c>
      <c r="C395" s="320" t="s">
        <v>766</v>
      </c>
      <c r="D395" s="314">
        <v>0</v>
      </c>
      <c r="E395" s="314">
        <v>0</v>
      </c>
      <c r="F395" s="314">
        <v>0</v>
      </c>
      <c r="G395" s="314">
        <v>0</v>
      </c>
      <c r="H395" s="314">
        <v>0</v>
      </c>
      <c r="I395" s="314">
        <v>0</v>
      </c>
      <c r="J395" s="314">
        <v>0</v>
      </c>
      <c r="K395" s="314">
        <v>0</v>
      </c>
      <c r="L395" s="314">
        <v>0</v>
      </c>
      <c r="M395" s="329">
        <f t="shared" si="134"/>
        <v>0</v>
      </c>
      <c r="N395" s="329">
        <f t="shared" si="134"/>
        <v>0</v>
      </c>
    </row>
    <row r="396" spans="1:14" ht="31.5" x14ac:dyDescent="0.25">
      <c r="A396" s="319" t="s">
        <v>205</v>
      </c>
      <c r="B396" s="141" t="s">
        <v>1036</v>
      </c>
      <c r="C396" s="320" t="s">
        <v>766</v>
      </c>
      <c r="D396" s="314">
        <v>0</v>
      </c>
      <c r="E396" s="314">
        <v>0</v>
      </c>
      <c r="F396" s="314">
        <v>0</v>
      </c>
      <c r="G396" s="314">
        <v>0</v>
      </c>
      <c r="H396" s="314">
        <v>0</v>
      </c>
      <c r="I396" s="314">
        <v>0</v>
      </c>
      <c r="J396" s="314">
        <v>0</v>
      </c>
      <c r="K396" s="314">
        <v>0</v>
      </c>
      <c r="L396" s="314">
        <v>0</v>
      </c>
      <c r="M396" s="329">
        <f t="shared" si="134"/>
        <v>0</v>
      </c>
      <c r="N396" s="329">
        <f t="shared" si="134"/>
        <v>0</v>
      </c>
    </row>
    <row r="397" spans="1:14" ht="31.5" x14ac:dyDescent="0.25">
      <c r="A397" s="319" t="s">
        <v>996</v>
      </c>
      <c r="B397" s="296" t="s">
        <v>919</v>
      </c>
      <c r="C397" s="320" t="s">
        <v>766</v>
      </c>
      <c r="D397" s="314">
        <v>0</v>
      </c>
      <c r="E397" s="314">
        <v>0</v>
      </c>
      <c r="F397" s="314">
        <v>0</v>
      </c>
      <c r="G397" s="314">
        <v>0</v>
      </c>
      <c r="H397" s="314">
        <v>0</v>
      </c>
      <c r="I397" s="314">
        <v>0</v>
      </c>
      <c r="J397" s="314">
        <v>0</v>
      </c>
      <c r="K397" s="314">
        <v>0</v>
      </c>
      <c r="L397" s="314">
        <v>0</v>
      </c>
      <c r="M397" s="329">
        <f t="shared" si="134"/>
        <v>0</v>
      </c>
      <c r="N397" s="329">
        <f t="shared" si="134"/>
        <v>0</v>
      </c>
    </row>
    <row r="398" spans="1:14" ht="31.5" x14ac:dyDescent="0.25">
      <c r="A398" s="319" t="s">
        <v>997</v>
      </c>
      <c r="B398" s="296" t="s">
        <v>920</v>
      </c>
      <c r="C398" s="320" t="s">
        <v>766</v>
      </c>
      <c r="D398" s="314">
        <v>0</v>
      </c>
      <c r="E398" s="314">
        <v>0</v>
      </c>
      <c r="F398" s="314">
        <v>0</v>
      </c>
      <c r="G398" s="314">
        <v>0</v>
      </c>
      <c r="H398" s="314">
        <v>0</v>
      </c>
      <c r="I398" s="314">
        <v>0</v>
      </c>
      <c r="J398" s="314">
        <v>0</v>
      </c>
      <c r="K398" s="314">
        <v>0</v>
      </c>
      <c r="L398" s="314">
        <v>0</v>
      </c>
      <c r="M398" s="329">
        <f t="shared" si="134"/>
        <v>0</v>
      </c>
      <c r="N398" s="329">
        <f t="shared" si="134"/>
        <v>0</v>
      </c>
    </row>
    <row r="399" spans="1:14" ht="31.5" x14ac:dyDescent="0.25">
      <c r="A399" s="319" t="s">
        <v>998</v>
      </c>
      <c r="B399" s="296" t="s">
        <v>905</v>
      </c>
      <c r="C399" s="320" t="s">
        <v>766</v>
      </c>
      <c r="D399" s="314">
        <v>0</v>
      </c>
      <c r="E399" s="314">
        <v>0</v>
      </c>
      <c r="F399" s="314">
        <v>0</v>
      </c>
      <c r="G399" s="314">
        <v>0</v>
      </c>
      <c r="H399" s="314">
        <v>0</v>
      </c>
      <c r="I399" s="314">
        <v>0</v>
      </c>
      <c r="J399" s="314">
        <v>0</v>
      </c>
      <c r="K399" s="314">
        <v>0</v>
      </c>
      <c r="L399" s="314">
        <v>0</v>
      </c>
      <c r="M399" s="329">
        <f t="shared" si="134"/>
        <v>0</v>
      </c>
      <c r="N399" s="329">
        <f t="shared" si="134"/>
        <v>0</v>
      </c>
    </row>
    <row r="400" spans="1:14" x14ac:dyDescent="0.25">
      <c r="A400" s="319" t="s">
        <v>207</v>
      </c>
      <c r="B400" s="141" t="s">
        <v>502</v>
      </c>
      <c r="C400" s="320" t="s">
        <v>766</v>
      </c>
      <c r="D400" s="314">
        <v>0</v>
      </c>
      <c r="E400" s="314">
        <v>0</v>
      </c>
      <c r="F400" s="314">
        <v>0</v>
      </c>
      <c r="G400" s="314">
        <v>0</v>
      </c>
      <c r="H400" s="314">
        <v>0</v>
      </c>
      <c r="I400" s="314">
        <v>0</v>
      </c>
      <c r="J400" s="314">
        <v>0</v>
      </c>
      <c r="K400" s="314">
        <v>0</v>
      </c>
      <c r="L400" s="314">
        <v>0</v>
      </c>
      <c r="M400" s="329">
        <f t="shared" si="134"/>
        <v>0</v>
      </c>
      <c r="N400" s="329">
        <f t="shared" si="134"/>
        <v>0</v>
      </c>
    </row>
    <row r="401" spans="1:14" x14ac:dyDescent="0.25">
      <c r="A401" s="319" t="s">
        <v>18</v>
      </c>
      <c r="B401" s="295" t="s">
        <v>1082</v>
      </c>
      <c r="C401" s="320" t="s">
        <v>766</v>
      </c>
      <c r="D401" s="310">
        <f t="shared" ref="D401:K401" si="143">D402+D416</f>
        <v>238.91</v>
      </c>
      <c r="E401" s="310">
        <f t="shared" si="143"/>
        <v>276.19005596</v>
      </c>
      <c r="F401" s="310">
        <f t="shared" si="143"/>
        <v>253.16254605</v>
      </c>
      <c r="G401" s="310">
        <v>257.60000000000002</v>
      </c>
      <c r="H401" s="310">
        <f t="shared" si="143"/>
        <v>248.71100000000001</v>
      </c>
      <c r="I401" s="310">
        <f t="shared" si="143"/>
        <v>257.60000000000002</v>
      </c>
      <c r="J401" s="310">
        <f t="shared" ref="J401" si="144">J402+J416</f>
        <v>248.71100000000001</v>
      </c>
      <c r="K401" s="310">
        <f t="shared" si="143"/>
        <v>257.60000000000002</v>
      </c>
      <c r="L401" s="310">
        <f t="shared" ref="L401" si="145">L402+L416</f>
        <v>248.71100000000001</v>
      </c>
      <c r="M401" s="329">
        <f t="shared" si="134"/>
        <v>772.80000000000007</v>
      </c>
      <c r="N401" s="329">
        <f t="shared" si="134"/>
        <v>746.13300000000004</v>
      </c>
    </row>
    <row r="402" spans="1:14" x14ac:dyDescent="0.25">
      <c r="A402" s="319" t="s">
        <v>217</v>
      </c>
      <c r="B402" s="141" t="s">
        <v>1083</v>
      </c>
      <c r="C402" s="320" t="s">
        <v>766</v>
      </c>
      <c r="D402" s="314">
        <f t="shared" ref="D402" si="146">D408</f>
        <v>238.91</v>
      </c>
      <c r="E402" s="314">
        <f t="shared" ref="E402:K402" si="147">E408</f>
        <v>276.19005596</v>
      </c>
      <c r="F402" s="314">
        <f t="shared" si="147"/>
        <v>253.16254605</v>
      </c>
      <c r="G402" s="314">
        <v>257.60000000000002</v>
      </c>
      <c r="H402" s="314">
        <f t="shared" si="147"/>
        <v>248.71100000000001</v>
      </c>
      <c r="I402" s="314">
        <f t="shared" si="147"/>
        <v>257.60000000000002</v>
      </c>
      <c r="J402" s="314">
        <f t="shared" ref="J402" si="148">J408</f>
        <v>248.71100000000001</v>
      </c>
      <c r="K402" s="314">
        <f t="shared" si="147"/>
        <v>257.60000000000002</v>
      </c>
      <c r="L402" s="314">
        <f t="shared" ref="L402" si="149">L408</f>
        <v>248.71100000000001</v>
      </c>
      <c r="M402" s="329">
        <f t="shared" si="134"/>
        <v>772.80000000000007</v>
      </c>
      <c r="N402" s="329">
        <f t="shared" si="134"/>
        <v>746.13300000000004</v>
      </c>
    </row>
    <row r="403" spans="1:14" x14ac:dyDescent="0.25">
      <c r="A403" s="319" t="s">
        <v>606</v>
      </c>
      <c r="B403" s="296" t="s">
        <v>762</v>
      </c>
      <c r="C403" s="320" t="s">
        <v>766</v>
      </c>
      <c r="D403" s="314">
        <v>0</v>
      </c>
      <c r="E403" s="314">
        <v>0</v>
      </c>
      <c r="F403" s="314">
        <v>0</v>
      </c>
      <c r="G403" s="314">
        <v>0</v>
      </c>
      <c r="H403" s="314">
        <v>0</v>
      </c>
      <c r="I403" s="314">
        <v>0</v>
      </c>
      <c r="J403" s="314">
        <v>0</v>
      </c>
      <c r="K403" s="314">
        <v>0</v>
      </c>
      <c r="L403" s="314">
        <v>0</v>
      </c>
      <c r="M403" s="329">
        <f t="shared" si="134"/>
        <v>0</v>
      </c>
      <c r="N403" s="329">
        <f t="shared" si="134"/>
        <v>0</v>
      </c>
    </row>
    <row r="404" spans="1:14" ht="31.5" x14ac:dyDescent="0.25">
      <c r="A404" s="319" t="s">
        <v>944</v>
      </c>
      <c r="B404" s="296" t="s">
        <v>919</v>
      </c>
      <c r="C404" s="320" t="s">
        <v>766</v>
      </c>
      <c r="D404" s="314">
        <v>0</v>
      </c>
      <c r="E404" s="314">
        <v>0</v>
      </c>
      <c r="F404" s="314">
        <v>0</v>
      </c>
      <c r="G404" s="314">
        <v>0</v>
      </c>
      <c r="H404" s="314">
        <v>0</v>
      </c>
      <c r="I404" s="314">
        <v>0</v>
      </c>
      <c r="J404" s="314">
        <v>0</v>
      </c>
      <c r="K404" s="314">
        <v>0</v>
      </c>
      <c r="L404" s="314">
        <v>0</v>
      </c>
      <c r="M404" s="329">
        <f t="shared" si="134"/>
        <v>0</v>
      </c>
      <c r="N404" s="329">
        <f t="shared" si="134"/>
        <v>0</v>
      </c>
    </row>
    <row r="405" spans="1:14" ht="31.5" x14ac:dyDescent="0.25">
      <c r="A405" s="319" t="s">
        <v>945</v>
      </c>
      <c r="B405" s="296" t="s">
        <v>920</v>
      </c>
      <c r="C405" s="320" t="s">
        <v>766</v>
      </c>
      <c r="D405" s="314">
        <v>0</v>
      </c>
      <c r="E405" s="314">
        <v>0</v>
      </c>
      <c r="F405" s="314">
        <v>0</v>
      </c>
      <c r="G405" s="314">
        <v>0</v>
      </c>
      <c r="H405" s="314">
        <v>0</v>
      </c>
      <c r="I405" s="314">
        <v>0</v>
      </c>
      <c r="J405" s="314">
        <v>0</v>
      </c>
      <c r="K405" s="314">
        <v>0</v>
      </c>
      <c r="L405" s="314">
        <v>0</v>
      </c>
      <c r="M405" s="329">
        <f t="shared" si="134"/>
        <v>0</v>
      </c>
      <c r="N405" s="329">
        <f t="shared" si="134"/>
        <v>0</v>
      </c>
    </row>
    <row r="406" spans="1:14" ht="31.5" x14ac:dyDescent="0.25">
      <c r="A406" s="319" t="s">
        <v>999</v>
      </c>
      <c r="B406" s="296" t="s">
        <v>905</v>
      </c>
      <c r="C406" s="320" t="s">
        <v>766</v>
      </c>
      <c r="D406" s="314">
        <v>0</v>
      </c>
      <c r="E406" s="314">
        <v>0</v>
      </c>
      <c r="F406" s="314">
        <v>0</v>
      </c>
      <c r="G406" s="314">
        <v>0</v>
      </c>
      <c r="H406" s="314">
        <v>0</v>
      </c>
      <c r="I406" s="314">
        <v>0</v>
      </c>
      <c r="J406" s="314">
        <v>0</v>
      </c>
      <c r="K406" s="314">
        <v>0</v>
      </c>
      <c r="L406" s="314">
        <v>0</v>
      </c>
      <c r="M406" s="329">
        <f t="shared" si="134"/>
        <v>0</v>
      </c>
      <c r="N406" s="329">
        <f t="shared" si="134"/>
        <v>0</v>
      </c>
    </row>
    <row r="407" spans="1:14" x14ac:dyDescent="0.25">
      <c r="A407" s="319" t="s">
        <v>607</v>
      </c>
      <c r="B407" s="296" t="s">
        <v>1095</v>
      </c>
      <c r="C407" s="320" t="s">
        <v>766</v>
      </c>
      <c r="D407" s="314">
        <v>0</v>
      </c>
      <c r="E407" s="314">
        <v>0</v>
      </c>
      <c r="F407" s="314">
        <v>0</v>
      </c>
      <c r="G407" s="314">
        <v>0</v>
      </c>
      <c r="H407" s="314">
        <v>0</v>
      </c>
      <c r="I407" s="314">
        <v>0</v>
      </c>
      <c r="J407" s="314">
        <v>0</v>
      </c>
      <c r="K407" s="314">
        <v>0</v>
      </c>
      <c r="L407" s="314">
        <v>0</v>
      </c>
      <c r="M407" s="329">
        <f t="shared" si="134"/>
        <v>0</v>
      </c>
      <c r="N407" s="329">
        <f t="shared" si="134"/>
        <v>0</v>
      </c>
    </row>
    <row r="408" spans="1:14" x14ac:dyDescent="0.25">
      <c r="A408" s="319" t="s">
        <v>608</v>
      </c>
      <c r="B408" s="296" t="s">
        <v>763</v>
      </c>
      <c r="C408" s="320" t="s">
        <v>766</v>
      </c>
      <c r="D408" s="313">
        <v>238.91</v>
      </c>
      <c r="E408" s="314">
        <v>276.19005596</v>
      </c>
      <c r="F408" s="313">
        <v>253.16254605</v>
      </c>
      <c r="G408" s="313">
        <v>257.60000000000002</v>
      </c>
      <c r="H408" s="313">
        <v>248.71100000000001</v>
      </c>
      <c r="I408" s="313">
        <v>257.60000000000002</v>
      </c>
      <c r="J408" s="313">
        <v>248.71100000000001</v>
      </c>
      <c r="K408" s="313">
        <v>257.60000000000002</v>
      </c>
      <c r="L408" s="313">
        <v>248.71100000000001</v>
      </c>
      <c r="M408" s="329">
        <f t="shared" si="134"/>
        <v>772.80000000000007</v>
      </c>
      <c r="N408" s="329">
        <f t="shared" si="134"/>
        <v>746.13300000000004</v>
      </c>
    </row>
    <row r="409" spans="1:14" x14ac:dyDescent="0.25">
      <c r="A409" s="319" t="s">
        <v>609</v>
      </c>
      <c r="B409" s="296" t="s">
        <v>1089</v>
      </c>
      <c r="C409" s="320" t="s">
        <v>766</v>
      </c>
      <c r="D409" s="314">
        <v>0</v>
      </c>
      <c r="E409" s="314">
        <v>0</v>
      </c>
      <c r="F409" s="314">
        <v>0</v>
      </c>
      <c r="G409" s="314">
        <v>0</v>
      </c>
      <c r="H409" s="314">
        <v>0</v>
      </c>
      <c r="I409" s="314">
        <v>0</v>
      </c>
      <c r="J409" s="314">
        <v>0</v>
      </c>
      <c r="K409" s="314">
        <v>0</v>
      </c>
      <c r="L409" s="314">
        <v>0</v>
      </c>
      <c r="M409" s="329">
        <f t="shared" si="134"/>
        <v>0</v>
      </c>
      <c r="N409" s="329">
        <f t="shared" si="134"/>
        <v>0</v>
      </c>
    </row>
    <row r="410" spans="1:14" x14ac:dyDescent="0.25">
      <c r="A410" s="319" t="s">
        <v>610</v>
      </c>
      <c r="B410" s="296" t="s">
        <v>765</v>
      </c>
      <c r="C410" s="320" t="s">
        <v>766</v>
      </c>
      <c r="D410" s="314">
        <v>0</v>
      </c>
      <c r="E410" s="314">
        <v>0</v>
      </c>
      <c r="F410" s="314">
        <v>0</v>
      </c>
      <c r="G410" s="314">
        <v>0</v>
      </c>
      <c r="H410" s="314">
        <v>0</v>
      </c>
      <c r="I410" s="314">
        <v>0</v>
      </c>
      <c r="J410" s="314">
        <v>0</v>
      </c>
      <c r="K410" s="314">
        <v>0</v>
      </c>
      <c r="L410" s="314">
        <v>0</v>
      </c>
      <c r="M410" s="329">
        <f t="shared" si="134"/>
        <v>0</v>
      </c>
      <c r="N410" s="329">
        <f t="shared" si="134"/>
        <v>0</v>
      </c>
    </row>
    <row r="411" spans="1:14" x14ac:dyDescent="0.25">
      <c r="A411" s="319" t="s">
        <v>611</v>
      </c>
      <c r="B411" s="296" t="s">
        <v>1096</v>
      </c>
      <c r="C411" s="320" t="s">
        <v>766</v>
      </c>
      <c r="D411" s="314">
        <v>0</v>
      </c>
      <c r="E411" s="314">
        <v>0</v>
      </c>
      <c r="F411" s="314">
        <v>0</v>
      </c>
      <c r="G411" s="314">
        <v>0</v>
      </c>
      <c r="H411" s="314">
        <v>0</v>
      </c>
      <c r="I411" s="314">
        <v>0</v>
      </c>
      <c r="J411" s="314">
        <v>0</v>
      </c>
      <c r="K411" s="314">
        <v>0</v>
      </c>
      <c r="L411" s="314">
        <v>0</v>
      </c>
      <c r="M411" s="329">
        <f t="shared" si="134"/>
        <v>0</v>
      </c>
      <c r="N411" s="329">
        <f t="shared" si="134"/>
        <v>0</v>
      </c>
    </row>
    <row r="412" spans="1:14" ht="31.5" x14ac:dyDescent="0.25">
      <c r="A412" s="319" t="s">
        <v>629</v>
      </c>
      <c r="B412" s="296" t="s">
        <v>1071</v>
      </c>
      <c r="C412" s="320" t="s">
        <v>766</v>
      </c>
      <c r="D412" s="314">
        <v>0</v>
      </c>
      <c r="E412" s="314">
        <v>0</v>
      </c>
      <c r="F412" s="314">
        <v>0</v>
      </c>
      <c r="G412" s="314">
        <v>0</v>
      </c>
      <c r="H412" s="314">
        <v>0</v>
      </c>
      <c r="I412" s="314">
        <v>0</v>
      </c>
      <c r="J412" s="314">
        <v>0</v>
      </c>
      <c r="K412" s="314">
        <v>0</v>
      </c>
      <c r="L412" s="314">
        <v>0</v>
      </c>
      <c r="M412" s="329">
        <f t="shared" si="134"/>
        <v>0</v>
      </c>
      <c r="N412" s="329">
        <f t="shared" si="134"/>
        <v>0</v>
      </c>
    </row>
    <row r="413" spans="1:14" x14ac:dyDescent="0.25">
      <c r="A413" s="319" t="s">
        <v>1000</v>
      </c>
      <c r="B413" s="297" t="s">
        <v>655</v>
      </c>
      <c r="C413" s="320" t="s">
        <v>766</v>
      </c>
      <c r="D413" s="314">
        <v>0</v>
      </c>
      <c r="E413" s="314">
        <v>0</v>
      </c>
      <c r="F413" s="314">
        <v>0</v>
      </c>
      <c r="G413" s="314">
        <v>0</v>
      </c>
      <c r="H413" s="314">
        <v>0</v>
      </c>
      <c r="I413" s="314">
        <v>0</v>
      </c>
      <c r="J413" s="314">
        <v>0</v>
      </c>
      <c r="K413" s="314">
        <v>0</v>
      </c>
      <c r="L413" s="314">
        <v>0</v>
      </c>
      <c r="M413" s="329">
        <f t="shared" si="134"/>
        <v>0</v>
      </c>
      <c r="N413" s="329">
        <f t="shared" si="134"/>
        <v>0</v>
      </c>
    </row>
    <row r="414" spans="1:14" x14ac:dyDescent="0.25">
      <c r="A414" s="319" t="s">
        <v>1001</v>
      </c>
      <c r="B414" s="306" t="s">
        <v>643</v>
      </c>
      <c r="C414" s="320" t="s">
        <v>766</v>
      </c>
      <c r="D414" s="314">
        <v>0</v>
      </c>
      <c r="E414" s="314">
        <v>0</v>
      </c>
      <c r="F414" s="314">
        <v>0</v>
      </c>
      <c r="G414" s="314">
        <v>0</v>
      </c>
      <c r="H414" s="314">
        <v>0</v>
      </c>
      <c r="I414" s="314">
        <v>0</v>
      </c>
      <c r="J414" s="314">
        <v>0</v>
      </c>
      <c r="K414" s="314">
        <v>0</v>
      </c>
      <c r="L414" s="314">
        <v>0</v>
      </c>
      <c r="M414" s="329">
        <f t="shared" si="134"/>
        <v>0</v>
      </c>
      <c r="N414" s="329">
        <f t="shared" si="134"/>
        <v>0</v>
      </c>
    </row>
    <row r="415" spans="1:14" x14ac:dyDescent="0.25">
      <c r="A415" s="319" t="s">
        <v>218</v>
      </c>
      <c r="B415" s="141" t="s">
        <v>1037</v>
      </c>
      <c r="C415" s="320" t="s">
        <v>766</v>
      </c>
      <c r="D415" s="314">
        <v>0</v>
      </c>
      <c r="E415" s="314">
        <v>0</v>
      </c>
      <c r="F415" s="314">
        <v>0</v>
      </c>
      <c r="G415" s="314">
        <v>0</v>
      </c>
      <c r="H415" s="314">
        <v>0</v>
      </c>
      <c r="I415" s="314">
        <v>0</v>
      </c>
      <c r="J415" s="314">
        <v>0</v>
      </c>
      <c r="K415" s="314">
        <v>0</v>
      </c>
      <c r="L415" s="314">
        <v>0</v>
      </c>
      <c r="M415" s="329">
        <f t="shared" si="134"/>
        <v>0</v>
      </c>
      <c r="N415" s="329">
        <f t="shared" si="134"/>
        <v>0</v>
      </c>
    </row>
    <row r="416" spans="1:14" x14ac:dyDescent="0.25">
      <c r="A416" s="319" t="s">
        <v>220</v>
      </c>
      <c r="B416" s="141" t="s">
        <v>807</v>
      </c>
      <c r="C416" s="320" t="s">
        <v>766</v>
      </c>
      <c r="D416" s="313">
        <v>0</v>
      </c>
      <c r="E416" s="313">
        <v>0</v>
      </c>
      <c r="F416" s="313">
        <v>0</v>
      </c>
      <c r="G416" s="313">
        <v>0</v>
      </c>
      <c r="H416" s="313">
        <v>0</v>
      </c>
      <c r="I416" s="313">
        <v>0</v>
      </c>
      <c r="J416" s="313">
        <v>0</v>
      </c>
      <c r="K416" s="313">
        <v>0</v>
      </c>
      <c r="L416" s="313">
        <v>0</v>
      </c>
      <c r="M416" s="329">
        <f t="shared" si="134"/>
        <v>0</v>
      </c>
      <c r="N416" s="329">
        <f t="shared" si="134"/>
        <v>0</v>
      </c>
    </row>
    <row r="417" spans="1:17" x14ac:dyDescent="0.25">
      <c r="A417" s="319" t="s">
        <v>633</v>
      </c>
      <c r="B417" s="296" t="s">
        <v>762</v>
      </c>
      <c r="C417" s="320" t="s">
        <v>766</v>
      </c>
      <c r="D417" s="314">
        <v>0</v>
      </c>
      <c r="E417" s="314">
        <v>0</v>
      </c>
      <c r="F417" s="314">
        <v>0</v>
      </c>
      <c r="G417" s="314">
        <v>0</v>
      </c>
      <c r="H417" s="314">
        <v>0</v>
      </c>
      <c r="I417" s="314">
        <v>0</v>
      </c>
      <c r="J417" s="314">
        <v>0</v>
      </c>
      <c r="K417" s="314">
        <v>0</v>
      </c>
      <c r="L417" s="314">
        <v>0</v>
      </c>
      <c r="M417" s="329">
        <f t="shared" si="134"/>
        <v>0</v>
      </c>
      <c r="N417" s="329">
        <f t="shared" si="134"/>
        <v>0</v>
      </c>
    </row>
    <row r="418" spans="1:17" ht="31.5" x14ac:dyDescent="0.25">
      <c r="A418" s="319" t="s">
        <v>946</v>
      </c>
      <c r="B418" s="296" t="s">
        <v>919</v>
      </c>
      <c r="C418" s="320" t="s">
        <v>766</v>
      </c>
      <c r="D418" s="314">
        <v>0</v>
      </c>
      <c r="E418" s="314">
        <v>0</v>
      </c>
      <c r="F418" s="314">
        <v>0</v>
      </c>
      <c r="G418" s="314">
        <v>0</v>
      </c>
      <c r="H418" s="314">
        <v>0</v>
      </c>
      <c r="I418" s="314">
        <v>0</v>
      </c>
      <c r="J418" s="314">
        <v>0</v>
      </c>
      <c r="K418" s="314">
        <v>0</v>
      </c>
      <c r="L418" s="314">
        <v>0</v>
      </c>
      <c r="M418" s="329">
        <f t="shared" si="134"/>
        <v>0</v>
      </c>
      <c r="N418" s="329">
        <f t="shared" si="134"/>
        <v>0</v>
      </c>
    </row>
    <row r="419" spans="1:17" ht="31.5" x14ac:dyDescent="0.25">
      <c r="A419" s="319" t="s">
        <v>947</v>
      </c>
      <c r="B419" s="296" t="s">
        <v>920</v>
      </c>
      <c r="C419" s="320" t="s">
        <v>766</v>
      </c>
      <c r="D419" s="314">
        <v>0</v>
      </c>
      <c r="E419" s="314">
        <v>0</v>
      </c>
      <c r="F419" s="314">
        <v>0</v>
      </c>
      <c r="G419" s="314">
        <v>0</v>
      </c>
      <c r="H419" s="314">
        <v>0</v>
      </c>
      <c r="I419" s="314">
        <v>0</v>
      </c>
      <c r="J419" s="314">
        <v>0</v>
      </c>
      <c r="K419" s="314">
        <v>0</v>
      </c>
      <c r="L419" s="314">
        <v>0</v>
      </c>
      <c r="M419" s="329">
        <f t="shared" si="134"/>
        <v>0</v>
      </c>
      <c r="N419" s="329">
        <f t="shared" si="134"/>
        <v>0</v>
      </c>
    </row>
    <row r="420" spans="1:17" ht="31.5" x14ac:dyDescent="0.25">
      <c r="A420" s="319" t="s">
        <v>1002</v>
      </c>
      <c r="B420" s="296" t="s">
        <v>905</v>
      </c>
      <c r="C420" s="320" t="s">
        <v>766</v>
      </c>
      <c r="D420" s="314">
        <v>0</v>
      </c>
      <c r="E420" s="314">
        <v>0</v>
      </c>
      <c r="F420" s="314">
        <v>0</v>
      </c>
      <c r="G420" s="314">
        <v>0</v>
      </c>
      <c r="H420" s="314">
        <v>0</v>
      </c>
      <c r="I420" s="314">
        <v>0</v>
      </c>
      <c r="J420" s="314">
        <v>0</v>
      </c>
      <c r="K420" s="314">
        <v>0</v>
      </c>
      <c r="L420" s="314">
        <v>0</v>
      </c>
      <c r="M420" s="329">
        <f t="shared" si="134"/>
        <v>0</v>
      </c>
      <c r="N420" s="329">
        <f t="shared" si="134"/>
        <v>0</v>
      </c>
    </row>
    <row r="421" spans="1:17" x14ac:dyDescent="0.25">
      <c r="A421" s="319" t="s">
        <v>634</v>
      </c>
      <c r="B421" s="296" t="s">
        <v>1095</v>
      </c>
      <c r="C421" s="320" t="s">
        <v>766</v>
      </c>
      <c r="D421" s="314">
        <v>0</v>
      </c>
      <c r="E421" s="314">
        <v>0</v>
      </c>
      <c r="F421" s="314">
        <v>0</v>
      </c>
      <c r="G421" s="314">
        <v>0</v>
      </c>
      <c r="H421" s="314">
        <v>0</v>
      </c>
      <c r="I421" s="314">
        <v>0</v>
      </c>
      <c r="J421" s="314">
        <v>0</v>
      </c>
      <c r="K421" s="314">
        <v>0</v>
      </c>
      <c r="L421" s="314">
        <v>0</v>
      </c>
      <c r="M421" s="329">
        <f t="shared" si="134"/>
        <v>0</v>
      </c>
      <c r="N421" s="329">
        <f t="shared" si="134"/>
        <v>0</v>
      </c>
    </row>
    <row r="422" spans="1:17" x14ac:dyDescent="0.25">
      <c r="A422" s="319" t="s">
        <v>635</v>
      </c>
      <c r="B422" s="296" t="s">
        <v>763</v>
      </c>
      <c r="C422" s="320" t="s">
        <v>766</v>
      </c>
      <c r="D422" s="313">
        <v>0</v>
      </c>
      <c r="E422" s="313">
        <v>0</v>
      </c>
      <c r="F422" s="313">
        <v>0</v>
      </c>
      <c r="G422" s="313">
        <v>0</v>
      </c>
      <c r="H422" s="313">
        <v>0</v>
      </c>
      <c r="I422" s="313">
        <v>0</v>
      </c>
      <c r="J422" s="313">
        <v>0</v>
      </c>
      <c r="K422" s="313">
        <v>0</v>
      </c>
      <c r="L422" s="313">
        <v>0</v>
      </c>
      <c r="M422" s="329">
        <f t="shared" si="134"/>
        <v>0</v>
      </c>
      <c r="N422" s="329">
        <f t="shared" si="134"/>
        <v>0</v>
      </c>
    </row>
    <row r="423" spans="1:17" x14ac:dyDescent="0.25">
      <c r="A423" s="319" t="s">
        <v>636</v>
      </c>
      <c r="B423" s="296" t="s">
        <v>1089</v>
      </c>
      <c r="C423" s="320" t="s">
        <v>766</v>
      </c>
      <c r="D423" s="314">
        <v>0</v>
      </c>
      <c r="E423" s="314">
        <v>0</v>
      </c>
      <c r="F423" s="314">
        <v>0</v>
      </c>
      <c r="G423" s="314">
        <v>0</v>
      </c>
      <c r="H423" s="314">
        <v>0</v>
      </c>
      <c r="I423" s="314">
        <v>0</v>
      </c>
      <c r="J423" s="314">
        <v>0</v>
      </c>
      <c r="K423" s="314">
        <v>0</v>
      </c>
      <c r="L423" s="314">
        <v>0</v>
      </c>
      <c r="M423" s="329">
        <f t="shared" si="134"/>
        <v>0</v>
      </c>
      <c r="N423" s="329">
        <f t="shared" si="134"/>
        <v>0</v>
      </c>
    </row>
    <row r="424" spans="1:17" x14ac:dyDescent="0.25">
      <c r="A424" s="319" t="s">
        <v>637</v>
      </c>
      <c r="B424" s="296" t="s">
        <v>765</v>
      </c>
      <c r="C424" s="320" t="s">
        <v>766</v>
      </c>
      <c r="D424" s="314">
        <v>0</v>
      </c>
      <c r="E424" s="314">
        <v>0</v>
      </c>
      <c r="F424" s="314">
        <v>0</v>
      </c>
      <c r="G424" s="314">
        <v>0</v>
      </c>
      <c r="H424" s="314">
        <v>0</v>
      </c>
      <c r="I424" s="314">
        <v>0</v>
      </c>
      <c r="J424" s="314">
        <v>0</v>
      </c>
      <c r="K424" s="314">
        <v>0</v>
      </c>
      <c r="L424" s="314">
        <v>0</v>
      </c>
      <c r="M424" s="329">
        <f t="shared" si="134"/>
        <v>0</v>
      </c>
      <c r="N424" s="329">
        <f t="shared" si="134"/>
        <v>0</v>
      </c>
    </row>
    <row r="425" spans="1:17" x14ac:dyDescent="0.25">
      <c r="A425" s="319" t="s">
        <v>638</v>
      </c>
      <c r="B425" s="296" t="s">
        <v>1096</v>
      </c>
      <c r="C425" s="320" t="s">
        <v>766</v>
      </c>
      <c r="D425" s="314">
        <v>0</v>
      </c>
      <c r="E425" s="314">
        <v>0</v>
      </c>
      <c r="F425" s="314">
        <v>0</v>
      </c>
      <c r="G425" s="314">
        <v>0</v>
      </c>
      <c r="H425" s="314">
        <v>0</v>
      </c>
      <c r="I425" s="314">
        <v>0</v>
      </c>
      <c r="J425" s="314">
        <v>0</v>
      </c>
      <c r="K425" s="314">
        <v>0</v>
      </c>
      <c r="L425" s="314">
        <v>0</v>
      </c>
      <c r="M425" s="329">
        <f t="shared" si="134"/>
        <v>0</v>
      </c>
      <c r="N425" s="329">
        <f t="shared" si="134"/>
        <v>0</v>
      </c>
    </row>
    <row r="426" spans="1:17" ht="31.5" x14ac:dyDescent="0.25">
      <c r="A426" s="319" t="s">
        <v>639</v>
      </c>
      <c r="B426" s="296" t="s">
        <v>1071</v>
      </c>
      <c r="C426" s="320" t="s">
        <v>766</v>
      </c>
      <c r="D426" s="314">
        <v>0</v>
      </c>
      <c r="E426" s="314">
        <v>0</v>
      </c>
      <c r="F426" s="314">
        <v>0</v>
      </c>
      <c r="G426" s="314">
        <v>0</v>
      </c>
      <c r="H426" s="314">
        <v>0</v>
      </c>
      <c r="I426" s="314">
        <v>0</v>
      </c>
      <c r="J426" s="314">
        <v>0</v>
      </c>
      <c r="K426" s="314">
        <v>0</v>
      </c>
      <c r="L426" s="314">
        <v>0</v>
      </c>
      <c r="M426" s="329">
        <f t="shared" si="134"/>
        <v>0</v>
      </c>
      <c r="N426" s="329">
        <f t="shared" si="134"/>
        <v>0</v>
      </c>
    </row>
    <row r="427" spans="1:17" x14ac:dyDescent="0.25">
      <c r="A427" s="319" t="s">
        <v>1003</v>
      </c>
      <c r="B427" s="306" t="s">
        <v>655</v>
      </c>
      <c r="C427" s="320" t="s">
        <v>766</v>
      </c>
      <c r="D427" s="314">
        <v>0</v>
      </c>
      <c r="E427" s="314">
        <v>0</v>
      </c>
      <c r="F427" s="314">
        <v>0</v>
      </c>
      <c r="G427" s="314">
        <v>0</v>
      </c>
      <c r="H427" s="314">
        <v>0</v>
      </c>
      <c r="I427" s="314">
        <v>0</v>
      </c>
      <c r="J427" s="314">
        <v>0</v>
      </c>
      <c r="K427" s="314">
        <v>0</v>
      </c>
      <c r="L427" s="314">
        <v>0</v>
      </c>
      <c r="M427" s="329">
        <f t="shared" si="134"/>
        <v>0</v>
      </c>
      <c r="N427" s="329">
        <f t="shared" si="134"/>
        <v>0</v>
      </c>
    </row>
    <row r="428" spans="1:17" x14ac:dyDescent="0.25">
      <c r="A428" s="319" t="s">
        <v>1004</v>
      </c>
      <c r="B428" s="306" t="s">
        <v>643</v>
      </c>
      <c r="C428" s="320" t="s">
        <v>766</v>
      </c>
      <c r="D428" s="314">
        <v>0</v>
      </c>
      <c r="E428" s="314">
        <v>0</v>
      </c>
      <c r="F428" s="314">
        <v>0</v>
      </c>
      <c r="G428" s="314">
        <v>0</v>
      </c>
      <c r="H428" s="314">
        <v>0</v>
      </c>
      <c r="I428" s="314">
        <v>0</v>
      </c>
      <c r="J428" s="314">
        <v>0</v>
      </c>
      <c r="K428" s="314">
        <v>0</v>
      </c>
      <c r="L428" s="314">
        <v>0</v>
      </c>
      <c r="M428" s="329">
        <f t="shared" si="134"/>
        <v>0</v>
      </c>
      <c r="N428" s="329">
        <f t="shared" si="134"/>
        <v>0</v>
      </c>
    </row>
    <row r="429" spans="1:17" x14ac:dyDescent="0.25">
      <c r="A429" s="319" t="s">
        <v>21</v>
      </c>
      <c r="B429" s="295" t="s">
        <v>1005</v>
      </c>
      <c r="C429" s="320" t="s">
        <v>766</v>
      </c>
      <c r="D429" s="313">
        <v>43.85</v>
      </c>
      <c r="E429" s="314">
        <v>56.57662998</v>
      </c>
      <c r="F429" s="313">
        <v>50.308299699999999</v>
      </c>
      <c r="G429" s="341">
        <v>18.89</v>
      </c>
      <c r="H429" s="341">
        <v>18.931666666666615</v>
      </c>
      <c r="I429" s="313">
        <v>18.89</v>
      </c>
      <c r="J429" s="341">
        <v>18.885666666666566</v>
      </c>
      <c r="K429" s="313">
        <v>18.89</v>
      </c>
      <c r="L429" s="341">
        <v>18.930666666666639</v>
      </c>
      <c r="M429" s="329">
        <f t="shared" si="134"/>
        <v>56.67</v>
      </c>
      <c r="N429" s="329">
        <f t="shared" si="134"/>
        <v>56.74799999999982</v>
      </c>
    </row>
    <row r="430" spans="1:17" x14ac:dyDescent="0.25">
      <c r="A430" s="319" t="s">
        <v>39</v>
      </c>
      <c r="B430" s="295" t="s">
        <v>329</v>
      </c>
      <c r="C430" s="320" t="s">
        <v>766</v>
      </c>
      <c r="D430" s="314">
        <v>0</v>
      </c>
      <c r="E430" s="314">
        <v>0</v>
      </c>
      <c r="F430" s="314">
        <v>0</v>
      </c>
      <c r="G430" s="314">
        <v>0</v>
      </c>
      <c r="H430" s="314">
        <v>0</v>
      </c>
      <c r="I430" s="314">
        <v>0</v>
      </c>
      <c r="J430" s="314">
        <v>0</v>
      </c>
      <c r="K430" s="314">
        <v>0</v>
      </c>
      <c r="L430" s="314">
        <v>0</v>
      </c>
      <c r="M430" s="329">
        <f t="shared" si="134"/>
        <v>0</v>
      </c>
      <c r="N430" s="329">
        <f t="shared" si="134"/>
        <v>0</v>
      </c>
    </row>
    <row r="431" spans="1:17" ht="18.75" x14ac:dyDescent="0.3">
      <c r="A431" s="319" t="s">
        <v>74</v>
      </c>
      <c r="B431" s="141" t="s">
        <v>932</v>
      </c>
      <c r="C431" s="320" t="s">
        <v>766</v>
      </c>
      <c r="D431" s="314">
        <v>0</v>
      </c>
      <c r="E431" s="314">
        <v>0</v>
      </c>
      <c r="F431" s="314">
        <v>0</v>
      </c>
      <c r="G431" s="314">
        <v>0</v>
      </c>
      <c r="H431" s="314">
        <v>0</v>
      </c>
      <c r="I431" s="314">
        <v>0</v>
      </c>
      <c r="J431" s="314">
        <v>0</v>
      </c>
      <c r="K431" s="314">
        <v>0</v>
      </c>
      <c r="L431" s="314">
        <v>0</v>
      </c>
      <c r="M431" s="329">
        <f t="shared" si="134"/>
        <v>0</v>
      </c>
      <c r="N431" s="329">
        <f t="shared" si="134"/>
        <v>0</v>
      </c>
      <c r="O431" s="291"/>
      <c r="P431" s="291"/>
      <c r="Q431" s="291"/>
    </row>
    <row r="432" spans="1:17" x14ac:dyDescent="0.25">
      <c r="A432" s="319" t="s">
        <v>630</v>
      </c>
      <c r="B432" s="141" t="s">
        <v>631</v>
      </c>
      <c r="C432" s="320" t="s">
        <v>766</v>
      </c>
      <c r="D432" s="314">
        <v>0</v>
      </c>
      <c r="E432" s="314">
        <v>0</v>
      </c>
      <c r="F432" s="314">
        <v>0</v>
      </c>
      <c r="G432" s="314">
        <v>0</v>
      </c>
      <c r="H432" s="314">
        <v>0</v>
      </c>
      <c r="I432" s="314">
        <v>0</v>
      </c>
      <c r="J432" s="314">
        <v>0</v>
      </c>
      <c r="K432" s="314">
        <v>0</v>
      </c>
      <c r="L432" s="314">
        <v>0</v>
      </c>
      <c r="M432" s="329">
        <f t="shared" si="134"/>
        <v>0</v>
      </c>
      <c r="N432" s="329">
        <f t="shared" si="134"/>
        <v>0</v>
      </c>
    </row>
    <row r="433" spans="1:14" s="302" customFormat="1" x14ac:dyDescent="0.25">
      <c r="A433" s="319" t="s">
        <v>19</v>
      </c>
      <c r="B433" s="153" t="s">
        <v>225</v>
      </c>
      <c r="C433" s="320" t="s">
        <v>766</v>
      </c>
      <c r="D433" s="313">
        <f t="shared" ref="D433:K433" si="150">D434+D435+D436+D437+D438+D443+D444</f>
        <v>454.86</v>
      </c>
      <c r="E433" s="313">
        <f t="shared" si="150"/>
        <v>218.24802</v>
      </c>
      <c r="F433" s="313">
        <f t="shared" si="150"/>
        <v>348.72931197999998</v>
      </c>
      <c r="G433" s="313">
        <v>942.53499999999997</v>
      </c>
      <c r="H433" s="313">
        <f t="shared" si="150"/>
        <v>649.41300000000001</v>
      </c>
      <c r="I433" s="313">
        <f t="shared" si="150"/>
        <v>199.98</v>
      </c>
      <c r="J433" s="313">
        <f t="shared" ref="J433" si="151">J434+J435+J436+J437+J438+J443+J444</f>
        <v>914.05799999999999</v>
      </c>
      <c r="K433" s="313">
        <f t="shared" si="150"/>
        <v>143.64599999999999</v>
      </c>
      <c r="L433" s="313">
        <f t="shared" ref="L433" si="152">L434+L435+L436+L437+L438+L443+L444</f>
        <v>361.95000000000005</v>
      </c>
      <c r="M433" s="329">
        <f t="shared" si="134"/>
        <v>1286.1610000000001</v>
      </c>
      <c r="N433" s="329">
        <f t="shared" si="134"/>
        <v>1925.421</v>
      </c>
    </row>
    <row r="434" spans="1:14" s="302" customFormat="1" x14ac:dyDescent="0.25">
      <c r="A434" s="319" t="s">
        <v>23</v>
      </c>
      <c r="B434" s="295" t="s">
        <v>226</v>
      </c>
      <c r="C434" s="320" t="s">
        <v>766</v>
      </c>
      <c r="D434" s="314">
        <v>0</v>
      </c>
      <c r="E434" s="314">
        <v>0</v>
      </c>
      <c r="F434" s="314">
        <v>0</v>
      </c>
      <c r="G434" s="314">
        <v>0</v>
      </c>
      <c r="H434" s="314">
        <v>0</v>
      </c>
      <c r="I434" s="314">
        <v>0</v>
      </c>
      <c r="J434" s="314">
        <v>0</v>
      </c>
      <c r="K434" s="314">
        <v>0</v>
      </c>
      <c r="L434" s="314">
        <v>0</v>
      </c>
      <c r="M434" s="329">
        <f t="shared" si="134"/>
        <v>0</v>
      </c>
      <c r="N434" s="329">
        <f t="shared" si="134"/>
        <v>0</v>
      </c>
    </row>
    <row r="435" spans="1:14" s="302" customFormat="1" x14ac:dyDescent="0.25">
      <c r="A435" s="319" t="s">
        <v>24</v>
      </c>
      <c r="B435" s="295" t="s">
        <v>227</v>
      </c>
      <c r="C435" s="320" t="s">
        <v>766</v>
      </c>
      <c r="D435" s="314">
        <v>0</v>
      </c>
      <c r="E435" s="314">
        <v>0</v>
      </c>
      <c r="F435" s="314">
        <v>0</v>
      </c>
      <c r="G435" s="314">
        <v>0</v>
      </c>
      <c r="H435" s="314">
        <v>0</v>
      </c>
      <c r="I435" s="314">
        <v>0</v>
      </c>
      <c r="J435" s="314">
        <v>0</v>
      </c>
      <c r="K435" s="314">
        <v>0</v>
      </c>
      <c r="L435" s="314">
        <v>0</v>
      </c>
      <c r="M435" s="329">
        <f t="shared" si="134"/>
        <v>0</v>
      </c>
      <c r="N435" s="329">
        <f t="shared" si="134"/>
        <v>0</v>
      </c>
    </row>
    <row r="436" spans="1:14" s="302" customFormat="1" x14ac:dyDescent="0.25">
      <c r="A436" s="319" t="s">
        <v>30</v>
      </c>
      <c r="B436" s="295" t="s">
        <v>1126</v>
      </c>
      <c r="C436" s="320" t="s">
        <v>766</v>
      </c>
      <c r="D436" s="314">
        <v>0</v>
      </c>
      <c r="E436" s="314">
        <v>0</v>
      </c>
      <c r="F436" s="314">
        <v>0</v>
      </c>
      <c r="G436" s="314">
        <v>0</v>
      </c>
      <c r="H436" s="314">
        <v>0</v>
      </c>
      <c r="I436" s="314">
        <v>0</v>
      </c>
      <c r="J436" s="314">
        <v>0</v>
      </c>
      <c r="K436" s="314">
        <v>0</v>
      </c>
      <c r="L436" s="314">
        <v>0</v>
      </c>
      <c r="M436" s="329">
        <f t="shared" si="134"/>
        <v>0</v>
      </c>
      <c r="N436" s="329">
        <f t="shared" si="134"/>
        <v>0</v>
      </c>
    </row>
    <row r="437" spans="1:14" s="302" customFormat="1" x14ac:dyDescent="0.25">
      <c r="A437" s="319" t="s">
        <v>40</v>
      </c>
      <c r="B437" s="295" t="s">
        <v>228</v>
      </c>
      <c r="C437" s="320" t="s">
        <v>766</v>
      </c>
      <c r="D437" s="313">
        <v>454.86</v>
      </c>
      <c r="E437" s="314">
        <v>218.24802</v>
      </c>
      <c r="F437" s="313">
        <v>348.72931197999998</v>
      </c>
      <c r="G437" s="313">
        <v>942.53499999999997</v>
      </c>
      <c r="H437" s="313">
        <v>649.41300000000001</v>
      </c>
      <c r="I437" s="313">
        <v>199.98</v>
      </c>
      <c r="J437" s="313">
        <v>914.05799999999999</v>
      </c>
      <c r="K437" s="313">
        <v>143.64599999999999</v>
      </c>
      <c r="L437" s="313">
        <v>361.95000000000005</v>
      </c>
      <c r="M437" s="329">
        <f t="shared" si="134"/>
        <v>1286.1610000000001</v>
      </c>
      <c r="N437" s="329">
        <f t="shared" si="134"/>
        <v>1925.421</v>
      </c>
    </row>
    <row r="438" spans="1:14" s="302" customFormat="1" x14ac:dyDescent="0.25">
      <c r="A438" s="319" t="s">
        <v>41</v>
      </c>
      <c r="B438" s="295" t="s">
        <v>229</v>
      </c>
      <c r="C438" s="320" t="s">
        <v>766</v>
      </c>
      <c r="D438" s="314">
        <v>0</v>
      </c>
      <c r="E438" s="314">
        <v>0</v>
      </c>
      <c r="F438" s="314">
        <v>0</v>
      </c>
      <c r="G438" s="314">
        <v>0</v>
      </c>
      <c r="H438" s="314">
        <v>0</v>
      </c>
      <c r="I438" s="314">
        <v>0</v>
      </c>
      <c r="J438" s="314">
        <v>0</v>
      </c>
      <c r="K438" s="314">
        <v>0</v>
      </c>
      <c r="L438" s="314">
        <v>0</v>
      </c>
      <c r="M438" s="329">
        <f t="shared" si="134"/>
        <v>0</v>
      </c>
      <c r="N438" s="329">
        <f t="shared" si="134"/>
        <v>0</v>
      </c>
    </row>
    <row r="439" spans="1:14" x14ac:dyDescent="0.25">
      <c r="A439" s="319" t="s">
        <v>116</v>
      </c>
      <c r="B439" s="141" t="s">
        <v>632</v>
      </c>
      <c r="C439" s="320" t="s">
        <v>766</v>
      </c>
      <c r="D439" s="314">
        <v>0</v>
      </c>
      <c r="E439" s="314">
        <v>0</v>
      </c>
      <c r="F439" s="314">
        <v>0</v>
      </c>
      <c r="G439" s="314">
        <v>0</v>
      </c>
      <c r="H439" s="314">
        <v>0</v>
      </c>
      <c r="I439" s="314">
        <v>0</v>
      </c>
      <c r="J439" s="314">
        <v>0</v>
      </c>
      <c r="K439" s="314">
        <v>0</v>
      </c>
      <c r="L439" s="314">
        <v>0</v>
      </c>
      <c r="M439" s="329">
        <f t="shared" si="134"/>
        <v>0</v>
      </c>
      <c r="N439" s="329">
        <f t="shared" si="134"/>
        <v>0</v>
      </c>
    </row>
    <row r="440" spans="1:14" ht="31.5" x14ac:dyDescent="0.25">
      <c r="A440" s="319" t="s">
        <v>757</v>
      </c>
      <c r="B440" s="296" t="s">
        <v>749</v>
      </c>
      <c r="C440" s="320" t="s">
        <v>766</v>
      </c>
      <c r="D440" s="314">
        <v>0</v>
      </c>
      <c r="E440" s="314">
        <v>0</v>
      </c>
      <c r="F440" s="314">
        <v>0</v>
      </c>
      <c r="G440" s="314">
        <v>0</v>
      </c>
      <c r="H440" s="314">
        <v>0</v>
      </c>
      <c r="I440" s="314">
        <v>0</v>
      </c>
      <c r="J440" s="314">
        <v>0</v>
      </c>
      <c r="K440" s="314">
        <v>0</v>
      </c>
      <c r="L440" s="314">
        <v>0</v>
      </c>
      <c r="M440" s="329">
        <f t="shared" ref="M440:N453" si="153">K440+I440+G440</f>
        <v>0</v>
      </c>
      <c r="N440" s="329">
        <f t="shared" si="153"/>
        <v>0</v>
      </c>
    </row>
    <row r="441" spans="1:14" x14ac:dyDescent="0.25">
      <c r="A441" s="319" t="s">
        <v>811</v>
      </c>
      <c r="B441" s="141" t="s">
        <v>756</v>
      </c>
      <c r="C441" s="320" t="s">
        <v>766</v>
      </c>
      <c r="D441" s="314">
        <v>0</v>
      </c>
      <c r="E441" s="314">
        <v>0</v>
      </c>
      <c r="F441" s="314">
        <v>0</v>
      </c>
      <c r="G441" s="314">
        <v>0</v>
      </c>
      <c r="H441" s="314">
        <v>0</v>
      </c>
      <c r="I441" s="314">
        <v>0</v>
      </c>
      <c r="J441" s="314">
        <v>0</v>
      </c>
      <c r="K441" s="314">
        <v>0</v>
      </c>
      <c r="L441" s="314">
        <v>0</v>
      </c>
      <c r="M441" s="329">
        <f t="shared" si="153"/>
        <v>0</v>
      </c>
      <c r="N441" s="329">
        <f t="shared" si="153"/>
        <v>0</v>
      </c>
    </row>
    <row r="442" spans="1:14" ht="31.5" x14ac:dyDescent="0.25">
      <c r="A442" s="319" t="s">
        <v>812</v>
      </c>
      <c r="B442" s="296" t="s">
        <v>758</v>
      </c>
      <c r="C442" s="320" t="s">
        <v>766</v>
      </c>
      <c r="D442" s="314">
        <v>0</v>
      </c>
      <c r="E442" s="314">
        <v>0</v>
      </c>
      <c r="F442" s="314">
        <v>0</v>
      </c>
      <c r="G442" s="314">
        <v>0</v>
      </c>
      <c r="H442" s="314">
        <v>0</v>
      </c>
      <c r="I442" s="314">
        <v>0</v>
      </c>
      <c r="J442" s="314">
        <v>0</v>
      </c>
      <c r="K442" s="314">
        <v>0</v>
      </c>
      <c r="L442" s="314">
        <v>0</v>
      </c>
      <c r="M442" s="329">
        <f t="shared" si="153"/>
        <v>0</v>
      </c>
      <c r="N442" s="329">
        <f t="shared" si="153"/>
        <v>0</v>
      </c>
    </row>
    <row r="443" spans="1:14" x14ac:dyDescent="0.25">
      <c r="A443" s="319" t="s">
        <v>42</v>
      </c>
      <c r="B443" s="295" t="s">
        <v>235</v>
      </c>
      <c r="C443" s="320" t="s">
        <v>766</v>
      </c>
      <c r="D443" s="314">
        <v>0</v>
      </c>
      <c r="E443" s="314">
        <v>0</v>
      </c>
      <c r="F443" s="314">
        <v>0</v>
      </c>
      <c r="G443" s="314">
        <v>0</v>
      </c>
      <c r="H443" s="314">
        <v>0</v>
      </c>
      <c r="I443" s="314">
        <v>0</v>
      </c>
      <c r="J443" s="314">
        <v>0</v>
      </c>
      <c r="K443" s="314">
        <v>0</v>
      </c>
      <c r="L443" s="314">
        <v>0</v>
      </c>
      <c r="M443" s="329">
        <f t="shared" si="153"/>
        <v>0</v>
      </c>
      <c r="N443" s="329">
        <f t="shared" si="153"/>
        <v>0</v>
      </c>
    </row>
    <row r="444" spans="1:14" x14ac:dyDescent="0.25">
      <c r="A444" s="319" t="s">
        <v>43</v>
      </c>
      <c r="B444" s="295" t="s">
        <v>236</v>
      </c>
      <c r="C444" s="320" t="s">
        <v>766</v>
      </c>
      <c r="D444" s="314">
        <v>0</v>
      </c>
      <c r="E444" s="314">
        <v>0</v>
      </c>
      <c r="F444" s="314">
        <v>0</v>
      </c>
      <c r="G444" s="314">
        <v>0</v>
      </c>
      <c r="H444" s="314">
        <v>0</v>
      </c>
      <c r="I444" s="314">
        <v>0</v>
      </c>
      <c r="J444" s="314">
        <v>0</v>
      </c>
      <c r="K444" s="314">
        <v>0</v>
      </c>
      <c r="L444" s="314">
        <v>0</v>
      </c>
      <c r="M444" s="329">
        <f t="shared" si="153"/>
        <v>0</v>
      </c>
      <c r="N444" s="329">
        <f t="shared" si="153"/>
        <v>0</v>
      </c>
    </row>
    <row r="445" spans="1:14" x14ac:dyDescent="0.25">
      <c r="A445" s="319" t="s">
        <v>26</v>
      </c>
      <c r="B445" s="308" t="s">
        <v>885</v>
      </c>
      <c r="C445" s="321" t="s">
        <v>290</v>
      </c>
      <c r="D445" s="314">
        <v>0</v>
      </c>
      <c r="E445" s="314">
        <v>0</v>
      </c>
      <c r="F445" s="314">
        <v>0</v>
      </c>
      <c r="G445" s="314">
        <v>0</v>
      </c>
      <c r="H445" s="314">
        <v>0</v>
      </c>
      <c r="I445" s="314">
        <v>0</v>
      </c>
      <c r="J445" s="314">
        <v>0</v>
      </c>
      <c r="K445" s="314">
        <v>0</v>
      </c>
      <c r="L445" s="314">
        <v>0</v>
      </c>
      <c r="M445" s="329">
        <f t="shared" si="153"/>
        <v>0</v>
      </c>
      <c r="N445" s="329">
        <f t="shared" si="153"/>
        <v>0</v>
      </c>
    </row>
    <row r="446" spans="1:14" ht="47.25" x14ac:dyDescent="0.25">
      <c r="A446" s="324" t="s">
        <v>849</v>
      </c>
      <c r="B446" s="295" t="s">
        <v>853</v>
      </c>
      <c r="C446" s="320" t="s">
        <v>766</v>
      </c>
      <c r="D446" s="314">
        <v>0</v>
      </c>
      <c r="E446" s="314">
        <v>0</v>
      </c>
      <c r="F446" s="314">
        <v>0</v>
      </c>
      <c r="G446" s="314">
        <v>0</v>
      </c>
      <c r="H446" s="314">
        <v>0</v>
      </c>
      <c r="I446" s="314">
        <v>0</v>
      </c>
      <c r="J446" s="314">
        <v>0</v>
      </c>
      <c r="K446" s="314">
        <v>0</v>
      </c>
      <c r="L446" s="314">
        <v>0</v>
      </c>
      <c r="M446" s="329">
        <f t="shared" si="153"/>
        <v>0</v>
      </c>
      <c r="N446" s="329">
        <f t="shared" si="153"/>
        <v>0</v>
      </c>
    </row>
    <row r="447" spans="1:14" x14ac:dyDescent="0.25">
      <c r="A447" s="324" t="s">
        <v>850</v>
      </c>
      <c r="B447" s="141" t="s">
        <v>933</v>
      </c>
      <c r="C447" s="320" t="s">
        <v>766</v>
      </c>
      <c r="D447" s="314">
        <v>0</v>
      </c>
      <c r="E447" s="314">
        <v>0</v>
      </c>
      <c r="F447" s="314">
        <v>0</v>
      </c>
      <c r="G447" s="314">
        <v>0</v>
      </c>
      <c r="H447" s="314">
        <v>0</v>
      </c>
      <c r="I447" s="314">
        <v>0</v>
      </c>
      <c r="J447" s="314">
        <v>0</v>
      </c>
      <c r="K447" s="314">
        <v>0</v>
      </c>
      <c r="L447" s="314">
        <v>0</v>
      </c>
      <c r="M447" s="329">
        <f t="shared" si="153"/>
        <v>0</v>
      </c>
      <c r="N447" s="329">
        <f t="shared" si="153"/>
        <v>0</v>
      </c>
    </row>
    <row r="448" spans="1:14" ht="31.5" x14ac:dyDescent="0.25">
      <c r="A448" s="324" t="s">
        <v>851</v>
      </c>
      <c r="B448" s="141" t="s">
        <v>901</v>
      </c>
      <c r="C448" s="320" t="s">
        <v>766</v>
      </c>
      <c r="D448" s="314">
        <v>0</v>
      </c>
      <c r="E448" s="314">
        <v>0</v>
      </c>
      <c r="F448" s="314">
        <v>0</v>
      </c>
      <c r="G448" s="314">
        <v>0</v>
      </c>
      <c r="H448" s="314">
        <v>0</v>
      </c>
      <c r="I448" s="314">
        <v>0</v>
      </c>
      <c r="J448" s="314">
        <v>0</v>
      </c>
      <c r="K448" s="314">
        <v>0</v>
      </c>
      <c r="L448" s="314">
        <v>0</v>
      </c>
      <c r="M448" s="329">
        <f t="shared" si="153"/>
        <v>0</v>
      </c>
      <c r="N448" s="329">
        <f t="shared" si="153"/>
        <v>0</v>
      </c>
    </row>
    <row r="449" spans="1:14" x14ac:dyDescent="0.25">
      <c r="A449" s="324" t="s">
        <v>852</v>
      </c>
      <c r="B449" s="141" t="s">
        <v>848</v>
      </c>
      <c r="C449" s="320" t="s">
        <v>766</v>
      </c>
      <c r="D449" s="314">
        <v>0</v>
      </c>
      <c r="E449" s="314">
        <v>0</v>
      </c>
      <c r="F449" s="314">
        <v>0</v>
      </c>
      <c r="G449" s="314">
        <v>0</v>
      </c>
      <c r="H449" s="314">
        <v>0</v>
      </c>
      <c r="I449" s="314">
        <v>0</v>
      </c>
      <c r="J449" s="314">
        <v>0</v>
      </c>
      <c r="K449" s="314">
        <v>0</v>
      </c>
      <c r="L449" s="314">
        <v>0</v>
      </c>
      <c r="M449" s="329">
        <f t="shared" si="153"/>
        <v>0</v>
      </c>
      <c r="N449" s="329">
        <f t="shared" si="153"/>
        <v>0</v>
      </c>
    </row>
    <row r="450" spans="1:14" ht="33" customHeight="1" x14ac:dyDescent="0.25">
      <c r="A450" s="324" t="s">
        <v>48</v>
      </c>
      <c r="B450" s="295" t="s">
        <v>854</v>
      </c>
      <c r="C450" s="321" t="s">
        <v>290</v>
      </c>
      <c r="D450" s="314">
        <v>0</v>
      </c>
      <c r="E450" s="314">
        <v>0</v>
      </c>
      <c r="F450" s="314">
        <v>0</v>
      </c>
      <c r="G450" s="314">
        <v>0</v>
      </c>
      <c r="H450" s="314">
        <v>0</v>
      </c>
      <c r="I450" s="314">
        <v>0</v>
      </c>
      <c r="J450" s="314">
        <v>0</v>
      </c>
      <c r="K450" s="314">
        <v>0</v>
      </c>
      <c r="L450" s="314">
        <v>0</v>
      </c>
      <c r="M450" s="329">
        <f t="shared" si="153"/>
        <v>0</v>
      </c>
      <c r="N450" s="329">
        <f t="shared" si="153"/>
        <v>0</v>
      </c>
    </row>
    <row r="451" spans="1:14" x14ac:dyDescent="0.25">
      <c r="A451" s="324" t="s">
        <v>855</v>
      </c>
      <c r="B451" s="141" t="s">
        <v>970</v>
      </c>
      <c r="C451" s="320" t="s">
        <v>766</v>
      </c>
      <c r="D451" s="314">
        <v>0</v>
      </c>
      <c r="E451" s="314">
        <v>0</v>
      </c>
      <c r="F451" s="314">
        <v>0</v>
      </c>
      <c r="G451" s="314">
        <v>0</v>
      </c>
      <c r="H451" s="314">
        <v>0</v>
      </c>
      <c r="I451" s="314">
        <v>0</v>
      </c>
      <c r="J451" s="314">
        <v>0</v>
      </c>
      <c r="K451" s="314">
        <v>0</v>
      </c>
      <c r="L451" s="314">
        <v>0</v>
      </c>
      <c r="M451" s="329">
        <f t="shared" si="153"/>
        <v>0</v>
      </c>
      <c r="N451" s="329">
        <f t="shared" si="153"/>
        <v>0</v>
      </c>
    </row>
    <row r="452" spans="1:14" x14ac:dyDescent="0.25">
      <c r="A452" s="324" t="s">
        <v>856</v>
      </c>
      <c r="B452" s="141" t="s">
        <v>971</v>
      </c>
      <c r="C452" s="320" t="s">
        <v>766</v>
      </c>
      <c r="D452" s="314">
        <v>0</v>
      </c>
      <c r="E452" s="314">
        <v>0</v>
      </c>
      <c r="F452" s="314">
        <v>0</v>
      </c>
      <c r="G452" s="314">
        <v>0</v>
      </c>
      <c r="H452" s="314">
        <v>0</v>
      </c>
      <c r="I452" s="314">
        <v>0</v>
      </c>
      <c r="J452" s="314">
        <v>0</v>
      </c>
      <c r="K452" s="314">
        <v>0</v>
      </c>
      <c r="L452" s="314">
        <v>0</v>
      </c>
      <c r="M452" s="329">
        <f t="shared" si="153"/>
        <v>0</v>
      </c>
      <c r="N452" s="329">
        <f t="shared" si="153"/>
        <v>0</v>
      </c>
    </row>
    <row r="453" spans="1:14" x14ac:dyDescent="0.25">
      <c r="A453" s="324" t="s">
        <v>857</v>
      </c>
      <c r="B453" s="141" t="s">
        <v>972</v>
      </c>
      <c r="C453" s="320" t="s">
        <v>766</v>
      </c>
      <c r="D453" s="314">
        <v>0</v>
      </c>
      <c r="E453" s="314">
        <v>0</v>
      </c>
      <c r="F453" s="314">
        <v>0</v>
      </c>
      <c r="G453" s="314">
        <v>0</v>
      </c>
      <c r="H453" s="314">
        <v>0</v>
      </c>
      <c r="I453" s="314">
        <v>0</v>
      </c>
      <c r="J453" s="314">
        <v>0</v>
      </c>
      <c r="K453" s="314">
        <v>0</v>
      </c>
      <c r="L453" s="314">
        <v>0</v>
      </c>
      <c r="M453" s="329">
        <f t="shared" si="153"/>
        <v>0</v>
      </c>
      <c r="N453" s="329">
        <f t="shared" si="153"/>
        <v>0</v>
      </c>
    </row>
    <row r="454" spans="1:14" x14ac:dyDescent="0.25">
      <c r="A454" s="307"/>
      <c r="B454" s="299"/>
      <c r="C454" s="300"/>
      <c r="D454" s="301"/>
      <c r="G454" s="302"/>
      <c r="H454" s="302"/>
      <c r="I454" s="302"/>
      <c r="J454" s="302"/>
      <c r="K454" s="302"/>
      <c r="L454" s="302"/>
      <c r="M454" s="302"/>
      <c r="N454" s="302"/>
    </row>
    <row r="455" spans="1:14" x14ac:dyDescent="0.25">
      <c r="A455" s="307"/>
      <c r="B455" s="299"/>
      <c r="C455" s="300"/>
      <c r="D455" s="301"/>
      <c r="G455" s="302"/>
      <c r="H455" s="302"/>
      <c r="I455" s="302"/>
      <c r="J455" s="302"/>
      <c r="K455" s="302"/>
      <c r="L455" s="302"/>
      <c r="M455" s="302"/>
      <c r="N455" s="302"/>
    </row>
    <row r="456" spans="1:14" x14ac:dyDescent="0.25">
      <c r="A456" s="298" t="s">
        <v>824</v>
      </c>
      <c r="B456" s="299"/>
      <c r="C456" s="300"/>
      <c r="D456" s="301"/>
      <c r="G456" s="302"/>
      <c r="H456" s="302"/>
      <c r="I456" s="302"/>
      <c r="J456" s="302"/>
      <c r="K456" s="302"/>
      <c r="L456" s="302"/>
      <c r="M456" s="302"/>
      <c r="N456" s="302"/>
    </row>
    <row r="457" spans="1:14" x14ac:dyDescent="0.25">
      <c r="A457" s="374" t="s">
        <v>1121</v>
      </c>
      <c r="B457" s="374"/>
      <c r="C457" s="374"/>
      <c r="D457" s="374"/>
      <c r="E457" s="374"/>
      <c r="F457" s="374"/>
      <c r="G457" s="374"/>
      <c r="H457" s="374"/>
      <c r="I457" s="374"/>
      <c r="J457" s="374"/>
      <c r="K457" s="374"/>
      <c r="L457" s="374"/>
      <c r="M457" s="374"/>
    </row>
    <row r="458" spans="1:14" x14ac:dyDescent="0.25">
      <c r="A458" s="374" t="s">
        <v>938</v>
      </c>
      <c r="B458" s="374"/>
      <c r="C458" s="374"/>
      <c r="D458" s="374"/>
      <c r="E458" s="374"/>
      <c r="F458" s="374"/>
      <c r="G458" s="374"/>
      <c r="H458" s="374"/>
      <c r="I458" s="374"/>
      <c r="J458" s="374"/>
      <c r="K458" s="374"/>
      <c r="L458" s="374"/>
      <c r="M458" s="374"/>
    </row>
    <row r="459" spans="1:14" x14ac:dyDescent="0.25">
      <c r="A459" s="374" t="s">
        <v>1035</v>
      </c>
      <c r="B459" s="374"/>
      <c r="C459" s="374"/>
      <c r="D459" s="374"/>
      <c r="E459" s="374"/>
      <c r="F459" s="374"/>
      <c r="G459" s="374"/>
      <c r="H459" s="374"/>
      <c r="I459" s="374"/>
      <c r="J459" s="374"/>
      <c r="K459" s="374"/>
      <c r="L459" s="374"/>
      <c r="M459" s="374"/>
    </row>
    <row r="460" spans="1:14" x14ac:dyDescent="0.25">
      <c r="A460" s="303" t="s">
        <v>1034</v>
      </c>
      <c r="B460" s="299"/>
      <c r="C460" s="300"/>
      <c r="D460" s="301"/>
      <c r="G460" s="302"/>
      <c r="H460" s="302"/>
      <c r="I460" s="302"/>
      <c r="J460" s="302"/>
      <c r="K460" s="302"/>
      <c r="L460" s="302"/>
      <c r="M460" s="302"/>
      <c r="N460" s="302"/>
    </row>
    <row r="461" spans="1:14" ht="54" customHeight="1" x14ac:dyDescent="0.25">
      <c r="A461" s="373" t="s">
        <v>1100</v>
      </c>
      <c r="B461" s="373"/>
      <c r="C461" s="373"/>
      <c r="D461" s="373"/>
      <c r="E461" s="373"/>
      <c r="F461" s="373"/>
      <c r="G461" s="373"/>
      <c r="H461" s="373"/>
      <c r="I461" s="373"/>
      <c r="J461" s="373"/>
      <c r="K461" s="373"/>
      <c r="L461" s="373"/>
      <c r="M461" s="373"/>
    </row>
  </sheetData>
  <mergeCells count="27">
    <mergeCell ref="I19:J19"/>
    <mergeCell ref="K19:L19"/>
    <mergeCell ref="K372:L372"/>
    <mergeCell ref="I372:J372"/>
    <mergeCell ref="G372:H372"/>
    <mergeCell ref="A461:M461"/>
    <mergeCell ref="A320:M320"/>
    <mergeCell ref="A457:M457"/>
    <mergeCell ref="A458:M458"/>
    <mergeCell ref="A375:B375"/>
    <mergeCell ref="A459:M459"/>
    <mergeCell ref="A6:M7"/>
    <mergeCell ref="A372:A373"/>
    <mergeCell ref="B372:B373"/>
    <mergeCell ref="A370:M371"/>
    <mergeCell ref="C19:C20"/>
    <mergeCell ref="A9:B9"/>
    <mergeCell ref="A12:B12"/>
    <mergeCell ref="C372:C373"/>
    <mergeCell ref="A19:A20"/>
    <mergeCell ref="B19:B20"/>
    <mergeCell ref="A14:B14"/>
    <mergeCell ref="A15:B15"/>
    <mergeCell ref="A18:M18"/>
    <mergeCell ref="A22:M22"/>
    <mergeCell ref="A166:M166"/>
    <mergeCell ref="G19:H19"/>
  </mergeCells>
  <pageMargins left="0.31496062992125984" right="0.31496062992125984" top="0.35433070866141736" bottom="0.35433070866141736" header="0.31496062992125984" footer="0.31496062992125984"/>
  <pageSetup paperSize="8" scale="91" fitToHeight="0" orientation="landscape" copies="2" r:id="rId1"/>
  <rowBreaks count="3" manualBreakCount="3">
    <brk id="77" max="17" man="1"/>
    <brk id="146" max="17" man="1"/>
    <brk id="291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196</v>
      </c>
      <c r="F1" s="67" t="s">
        <v>197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D18+D19+(D$2-D$13-D$18-D$19)*ФЭМ!#REF!/ФЭМ!#REF!</f>
        <v>#REF!</v>
      </c>
      <c r="E68" s="34" t="e">
        <f>E18+E19+(E$2-E$13-E$18-E$19-E$4)*ФЭМ!#REF!/ФЭМ!E$23</f>
        <v>#REF!</v>
      </c>
      <c r="F68" s="34" t="e">
        <f>F18+F19+(F$2-F$13-F$18-F$19-F$4-F5-F6)*ФЭМ!#REF!/ФЭМ!#REF!</f>
        <v>#REF!</v>
      </c>
      <c r="G68" s="34" t="e">
        <f>G18+G19+(G$2-G$13-G$18-G$19-G$4-G5-G6)*ФЭМ!#REF!/ФЭМ!#REF!</f>
        <v>#REF!</v>
      </c>
      <c r="H68" s="34" t="e">
        <f>H18+H19+(H$2-H$13-H$18-H$19-H$4-H5-H6)*ФЭМ!#REF!/ФЭМ!#REF!</f>
        <v>#REF!</v>
      </c>
      <c r="I68" s="34" t="e">
        <f>I18+I19+(I$2-I$13-I$18-I$19-I$4-I5-I6)*ФЭМ!#REF!/ФЭМ!#REF!</f>
        <v>#REF!</v>
      </c>
      <c r="J68" s="34" t="e">
        <f>J18+J19+(J$2-J$13-J$18-J$19-J$4-J5-J6)*ФЭМ!#REF!/ФЭМ!I$23</f>
        <v>#REF!</v>
      </c>
      <c r="K68" s="34" t="e">
        <f>K18+K19+(K$2-K$13-K$18-K$19-K$4-K5-K6)*ФЭМ!#REF!/ФЭМ!#REF!</f>
        <v>#REF!</v>
      </c>
    </row>
    <row r="69" spans="1:11" x14ac:dyDescent="0.25">
      <c r="B69" s="33" t="s">
        <v>186</v>
      </c>
      <c r="D69" s="34" t="e">
        <f>D13+(D$2-D$13-D$18-D$19)*ФЭМ!#REF!/ФЭМ!#REF!</f>
        <v>#REF!</v>
      </c>
      <c r="E69" s="34" t="e">
        <f>E13+E4+(E$2-E$13-E$18-E$19-E$4)*ФЭМ!#REF!/ФЭМ!E$23</f>
        <v>#REF!</v>
      </c>
      <c r="F69" s="34" t="e">
        <f>F13+F4+F5+F6+(F$2-F$13-F$18-F$19-F$4-F5-F6)*ФЭМ!#REF!/ФЭМ!#REF!</f>
        <v>#REF!</v>
      </c>
      <c r="G69" s="34" t="e">
        <f>G13+G4+G5+G6+(G$2-G$13-G$18-G$19-G$4-G5-G6)*ФЭМ!#REF!/ФЭМ!#REF!</f>
        <v>#REF!</v>
      </c>
      <c r="H69" s="34" t="e">
        <f>H13+H4+H5+H6+(H$2-H$13-H$18-H$19-H$4-H5-H6)*ФЭМ!#REF!/ФЭМ!#REF!</f>
        <v>#REF!</v>
      </c>
      <c r="I69" s="34" t="e">
        <f>I13+I4+I5+I6+(I$2-I$13-I$18-I$19-I$4-I5-I6)*ФЭМ!#REF!/ФЭМ!#REF!</f>
        <v>#REF!</v>
      </c>
      <c r="J69" s="34" t="e">
        <f>J13+J4+J5+J6+(J$2-J$13-J$18-J$19-J$4-J5-J6)*ФЭМ!#REF!/ФЭМ!I$23</f>
        <v>#REF!</v>
      </c>
      <c r="K69" s="34" t="e">
        <f>K13+K4+K5+K6+(K$2-K$13-K$18-K$19-K$4-K5-K6)*ФЭМ!#REF!/ФЭМ!#REF!</f>
        <v>#REF!</v>
      </c>
    </row>
    <row r="70" spans="1:11" x14ac:dyDescent="0.25">
      <c r="B70" s="33" t="s">
        <v>187</v>
      </c>
      <c r="D70" s="34" t="e">
        <f>D33+D39+(D$22-D$33-D$39-D$42)*ФЭМ!#REF!/ФЭМ!#REF!</f>
        <v>#REF!</v>
      </c>
      <c r="E70" s="34" t="e">
        <f>E33+E39+(E$22-E$33-E$39-E$42)*ФЭМ!#REF!/ФЭМ!E$23</f>
        <v>#REF!</v>
      </c>
      <c r="F70" s="34" t="e">
        <f>F33+F39+(F$22-F$33-F$39-F$42)*ФЭМ!#REF!/ФЭМ!#REF!</f>
        <v>#REF!</v>
      </c>
      <c r="G70" s="34" t="e">
        <f>G33+G39+(G$22-G$33-G$39-G$42)*ФЭМ!#REF!/ФЭМ!#REF!</f>
        <v>#REF!</v>
      </c>
      <c r="H70" s="34" t="e">
        <f>H33+H39+(H$22-H$33-H$39-H$42)*ФЭМ!#REF!/ФЭМ!#REF!</f>
        <v>#REF!</v>
      </c>
      <c r="I70" s="34" t="e">
        <f>I33+I39+(I$22-I$33-I$39-I$42)*ФЭМ!#REF!/ФЭМ!#REF!</f>
        <v>#REF!</v>
      </c>
      <c r="J70" s="34" t="e">
        <f>J33+J39+(J$22-J$33-J$39-J$42)*ФЭМ!#REF!/ФЭМ!I$23</f>
        <v>#REF!</v>
      </c>
      <c r="K70" s="34" t="e">
        <f>K33+K39+(K$22-K$33-K$39-K$42)*ФЭМ!#REF!/ФЭМ!#REF!</f>
        <v>#REF!</v>
      </c>
    </row>
    <row r="71" spans="1:11" x14ac:dyDescent="0.25">
      <c r="B71" s="33" t="s">
        <v>188</v>
      </c>
      <c r="D71" s="34" t="e">
        <f>D42+(D$22-D$33-D$39-D$42)*ФЭМ!#REF!/ФЭМ!#REF!</f>
        <v>#REF!</v>
      </c>
      <c r="E71" s="34" t="e">
        <f>E42+(E$22-E$33-E$39-E$42)*ФЭМ!#REF!/ФЭМ!E$23</f>
        <v>#REF!</v>
      </c>
      <c r="F71" s="34" t="e">
        <f>F42+(F$22-F$33-F$39-F$42)*ФЭМ!#REF!/ФЭМ!#REF!</f>
        <v>#REF!</v>
      </c>
      <c r="G71" s="34" t="e">
        <f>G42+(G$22-G$33-G$39-G$42)*ФЭМ!#REF!/ФЭМ!#REF!</f>
        <v>#REF!</v>
      </c>
      <c r="H71" s="34" t="e">
        <f>H42+(H$22-H$33-H$39-H$42)*ФЭМ!#REF!/ФЭМ!#REF!</f>
        <v>#REF!</v>
      </c>
      <c r="I71" s="34" t="e">
        <f>I42+(I$22-I$33-I$39-I$42)*ФЭМ!#REF!/ФЭМ!#REF!</f>
        <v>#REF!</v>
      </c>
      <c r="J71" s="34" t="e">
        <f>J42+(J$22-J$33-J$39-J$42)*ФЭМ!#REF!/ФЭМ!I$23</f>
        <v>#REF!</v>
      </c>
      <c r="K71" s="34" t="e">
        <f>K42+(K$22-K$33-K$39-K$42)*ФЭМ!#REF!/ФЭМ!#REF!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6" t="s">
        <v>490</v>
      </c>
      <c r="B6" s="266" t="s">
        <v>491</v>
      </c>
      <c r="C6" s="266" t="s">
        <v>492</v>
      </c>
      <c r="D6" s="266" t="s">
        <v>493</v>
      </c>
      <c r="E6" s="266" t="s">
        <v>494</v>
      </c>
      <c r="F6" s="266" t="s">
        <v>495</v>
      </c>
      <c r="G6" s="267" t="s">
        <v>496</v>
      </c>
    </row>
    <row r="7" spans="1:7" ht="16.5" thickBot="1" x14ac:dyDescent="0.3">
      <c r="A7" s="268" t="s">
        <v>497</v>
      </c>
      <c r="B7" s="268" t="s">
        <v>498</v>
      </c>
      <c r="C7" s="269">
        <v>177804.3</v>
      </c>
      <c r="D7" s="269">
        <v>165103.20000000001</v>
      </c>
      <c r="E7" s="269">
        <v>144082.29999999999</v>
      </c>
      <c r="F7" s="269">
        <v>190896.9</v>
      </c>
      <c r="G7" s="269">
        <v>677886.9</v>
      </c>
    </row>
    <row r="8" spans="1:7" ht="16.5" thickBot="1" x14ac:dyDescent="0.3">
      <c r="A8" s="270">
        <v>1</v>
      </c>
      <c r="B8" s="271" t="s">
        <v>499</v>
      </c>
      <c r="C8" s="269">
        <v>98373.3</v>
      </c>
      <c r="D8" s="269">
        <v>86029.1</v>
      </c>
      <c r="E8" s="269">
        <v>105465.3</v>
      </c>
      <c r="F8" s="269">
        <v>153072.9</v>
      </c>
      <c r="G8" s="269">
        <v>442940.6</v>
      </c>
    </row>
    <row r="9" spans="1:7" ht="16.5" thickBot="1" x14ac:dyDescent="0.3">
      <c r="A9" s="268" t="s">
        <v>246</v>
      </c>
      <c r="B9" s="271" t="s">
        <v>500</v>
      </c>
      <c r="C9" s="269">
        <v>6997.5</v>
      </c>
      <c r="D9" s="269">
        <v>6172.9</v>
      </c>
      <c r="E9" s="269">
        <v>19737</v>
      </c>
      <c r="F9" s="269">
        <v>65231.7</v>
      </c>
      <c r="G9" s="269">
        <v>98139.199999999997</v>
      </c>
    </row>
    <row r="10" spans="1:7" ht="32.25" thickBot="1" x14ac:dyDescent="0.3">
      <c r="A10" s="268" t="s">
        <v>475</v>
      </c>
      <c r="B10" s="271" t="s">
        <v>204</v>
      </c>
      <c r="C10" s="272"/>
      <c r="D10" s="272"/>
      <c r="E10" s="272"/>
      <c r="F10" s="272"/>
      <c r="G10" s="269">
        <v>0</v>
      </c>
    </row>
    <row r="11" spans="1:7" ht="16.5" thickBot="1" x14ac:dyDescent="0.3">
      <c r="A11" s="268" t="s">
        <v>476</v>
      </c>
      <c r="B11" s="271" t="s">
        <v>206</v>
      </c>
      <c r="C11" s="272"/>
      <c r="D11" s="272"/>
      <c r="E11" s="272"/>
      <c r="F11" s="272"/>
      <c r="G11" s="269">
        <v>0</v>
      </c>
    </row>
    <row r="12" spans="1:7" ht="16.5" thickBot="1" x14ac:dyDescent="0.3">
      <c r="A12" s="268" t="s">
        <v>477</v>
      </c>
      <c r="B12" s="271" t="s">
        <v>501</v>
      </c>
      <c r="C12" s="272"/>
      <c r="D12" s="272"/>
      <c r="E12" s="272"/>
      <c r="F12" s="272"/>
      <c r="G12" s="269">
        <v>0</v>
      </c>
    </row>
    <row r="13" spans="1:7" ht="16.5" thickBot="1" x14ac:dyDescent="0.3">
      <c r="A13" s="268" t="s">
        <v>478</v>
      </c>
      <c r="B13" s="271" t="s">
        <v>502</v>
      </c>
      <c r="C13" s="269">
        <v>6997.5</v>
      </c>
      <c r="D13" s="269">
        <v>6172.9</v>
      </c>
      <c r="E13" s="269">
        <v>19737</v>
      </c>
      <c r="F13" s="269">
        <v>65231.7</v>
      </c>
      <c r="G13" s="269">
        <v>98139.199999999997</v>
      </c>
    </row>
    <row r="14" spans="1:7" ht="16.5" thickBot="1" x14ac:dyDescent="0.3">
      <c r="A14" s="268"/>
      <c r="B14" s="271" t="s">
        <v>503</v>
      </c>
      <c r="C14" s="269">
        <v>6997.5</v>
      </c>
      <c r="D14" s="269">
        <v>6172.9</v>
      </c>
      <c r="E14" s="269">
        <v>19737</v>
      </c>
      <c r="F14" s="269">
        <v>49424.1</v>
      </c>
      <c r="G14" s="269">
        <v>82331.600000000006</v>
      </c>
    </row>
    <row r="15" spans="1:7" ht="16.5" thickBot="1" x14ac:dyDescent="0.3">
      <c r="A15" s="268"/>
      <c r="B15" s="271" t="s">
        <v>504</v>
      </c>
      <c r="C15" s="272"/>
      <c r="D15" s="272"/>
      <c r="E15" s="272"/>
      <c r="F15" s="269">
        <v>15807.6</v>
      </c>
      <c r="G15" s="269">
        <v>15807.6</v>
      </c>
    </row>
    <row r="16" spans="1:7" ht="16.5" thickBot="1" x14ac:dyDescent="0.3">
      <c r="A16" s="268" t="s">
        <v>248</v>
      </c>
      <c r="B16" s="271" t="s">
        <v>505</v>
      </c>
      <c r="C16" s="269">
        <v>38021</v>
      </c>
      <c r="D16" s="269">
        <v>48757.9</v>
      </c>
      <c r="E16" s="269">
        <v>55334</v>
      </c>
      <c r="F16" s="269">
        <v>60440.2</v>
      </c>
      <c r="G16" s="269">
        <v>202553</v>
      </c>
    </row>
    <row r="17" spans="1:7" ht="32.25" thickBot="1" x14ac:dyDescent="0.3">
      <c r="A17" s="268" t="s">
        <v>479</v>
      </c>
      <c r="B17" s="271" t="s">
        <v>328</v>
      </c>
      <c r="C17" s="272"/>
      <c r="D17" s="272"/>
      <c r="E17" s="272"/>
      <c r="F17" s="272"/>
      <c r="G17" s="269">
        <v>0</v>
      </c>
    </row>
    <row r="18" spans="1:7" ht="32.25" thickBot="1" x14ac:dyDescent="0.3">
      <c r="A18" s="268" t="s">
        <v>480</v>
      </c>
      <c r="B18" s="275" t="s">
        <v>506</v>
      </c>
      <c r="C18" s="276">
        <v>37479.4</v>
      </c>
      <c r="D18" s="276">
        <v>48108.2</v>
      </c>
      <c r="E18" s="276">
        <v>54669.4</v>
      </c>
      <c r="F18" s="276">
        <v>59784</v>
      </c>
      <c r="G18" s="276">
        <v>200041</v>
      </c>
    </row>
    <row r="19" spans="1:7" ht="16.5" thickBot="1" x14ac:dyDescent="0.3">
      <c r="A19" s="268"/>
      <c r="B19" s="275" t="s">
        <v>507</v>
      </c>
      <c r="C19" s="276">
        <v>24774.400000000001</v>
      </c>
      <c r="D19" s="276">
        <v>28568.3</v>
      </c>
      <c r="E19" s="276">
        <v>30947.7</v>
      </c>
      <c r="F19" s="276">
        <v>30095.4</v>
      </c>
      <c r="G19" s="276">
        <v>114385.7</v>
      </c>
    </row>
    <row r="20" spans="1:7" ht="16.5" thickBot="1" x14ac:dyDescent="0.3">
      <c r="A20" s="268"/>
      <c r="B20" s="275" t="s">
        <v>508</v>
      </c>
      <c r="C20" s="276">
        <v>12704.9</v>
      </c>
      <c r="D20" s="276">
        <v>19539.900000000001</v>
      </c>
      <c r="E20" s="276">
        <v>23721.7</v>
      </c>
      <c r="F20" s="276">
        <v>29688.7</v>
      </c>
      <c r="G20" s="276">
        <v>85655.3</v>
      </c>
    </row>
    <row r="21" spans="1:7" ht="32.25" thickBot="1" x14ac:dyDescent="0.3">
      <c r="A21" s="268" t="s">
        <v>481</v>
      </c>
      <c r="B21" s="271" t="s">
        <v>509</v>
      </c>
      <c r="C21" s="269">
        <v>541.6</v>
      </c>
      <c r="D21" s="269">
        <v>649.70000000000005</v>
      </c>
      <c r="E21" s="269">
        <v>664.5</v>
      </c>
      <c r="F21" s="269">
        <v>656.1</v>
      </c>
      <c r="G21" s="269">
        <v>2512</v>
      </c>
    </row>
    <row r="22" spans="1:7" ht="16.5" thickBot="1" x14ac:dyDescent="0.3">
      <c r="A22" s="268" t="s">
        <v>510</v>
      </c>
      <c r="B22" s="271" t="s">
        <v>221</v>
      </c>
      <c r="C22" s="272"/>
      <c r="D22" s="273">
        <v>0</v>
      </c>
      <c r="E22" s="273">
        <v>0</v>
      </c>
      <c r="F22" s="273">
        <v>0</v>
      </c>
      <c r="G22" s="273">
        <v>0</v>
      </c>
    </row>
    <row r="23" spans="1:7" ht="16.5" thickBot="1" x14ac:dyDescent="0.3">
      <c r="A23" s="277" t="s">
        <v>254</v>
      </c>
      <c r="B23" s="278" t="s">
        <v>222</v>
      </c>
      <c r="C23" s="279"/>
      <c r="D23" s="280"/>
      <c r="E23" s="280"/>
      <c r="F23" s="280"/>
      <c r="G23" s="281">
        <v>0</v>
      </c>
    </row>
    <row r="24" spans="1:7" ht="16.5" thickBot="1" x14ac:dyDescent="0.3">
      <c r="A24" s="277" t="s">
        <v>482</v>
      </c>
      <c r="B24" s="278" t="s">
        <v>511</v>
      </c>
      <c r="C24" s="282">
        <v>53354.7</v>
      </c>
      <c r="D24" s="283">
        <v>31098.3</v>
      </c>
      <c r="E24" s="283">
        <v>30394.3</v>
      </c>
      <c r="F24" s="283">
        <v>27401</v>
      </c>
      <c r="G24" s="283">
        <v>142248.4</v>
      </c>
    </row>
    <row r="25" spans="1:7" ht="16.5" thickBot="1" x14ac:dyDescent="0.3">
      <c r="A25" s="277" t="s">
        <v>74</v>
      </c>
      <c r="B25" s="278" t="s">
        <v>223</v>
      </c>
      <c r="C25" s="284"/>
      <c r="D25" s="284"/>
      <c r="E25" s="284"/>
      <c r="F25" s="284"/>
      <c r="G25" s="282">
        <v>0</v>
      </c>
    </row>
    <row r="26" spans="1:7" ht="16.5" thickBot="1" x14ac:dyDescent="0.3">
      <c r="A26" s="277" t="s">
        <v>346</v>
      </c>
      <c r="B26" s="278" t="s">
        <v>512</v>
      </c>
      <c r="C26" s="282">
        <v>53354.7</v>
      </c>
      <c r="D26" s="282">
        <v>31098.3</v>
      </c>
      <c r="E26" s="282">
        <v>30394.3</v>
      </c>
      <c r="F26" s="282">
        <v>27401</v>
      </c>
      <c r="G26" s="282">
        <v>142248.4</v>
      </c>
    </row>
    <row r="27" spans="1:7" ht="16.5" thickBot="1" x14ac:dyDescent="0.3">
      <c r="A27" s="268"/>
      <c r="B27" s="271" t="s">
        <v>513</v>
      </c>
      <c r="C27" s="269">
        <v>53354.7</v>
      </c>
      <c r="D27" s="269">
        <v>31098.3</v>
      </c>
      <c r="E27" s="269">
        <v>30394.3</v>
      </c>
      <c r="F27" s="269">
        <v>27401</v>
      </c>
      <c r="G27" s="269">
        <v>142248.4</v>
      </c>
    </row>
    <row r="28" spans="1:7" ht="16.5" thickBot="1" x14ac:dyDescent="0.3">
      <c r="A28" s="268"/>
      <c r="B28" s="271" t="s">
        <v>514</v>
      </c>
      <c r="C28" s="269">
        <v>0</v>
      </c>
      <c r="D28" s="269">
        <v>0</v>
      </c>
      <c r="E28" s="269">
        <v>0</v>
      </c>
      <c r="F28" s="269">
        <v>0</v>
      </c>
      <c r="G28" s="269">
        <v>0</v>
      </c>
    </row>
    <row r="29" spans="1:7" ht="16.5" thickBot="1" x14ac:dyDescent="0.3">
      <c r="A29" s="268" t="s">
        <v>515</v>
      </c>
      <c r="B29" s="271" t="s">
        <v>516</v>
      </c>
      <c r="C29" s="272"/>
      <c r="D29" s="272"/>
      <c r="E29" s="272"/>
      <c r="F29" s="272"/>
      <c r="G29" s="269">
        <v>0</v>
      </c>
    </row>
    <row r="30" spans="1:7" ht="16.5" thickBot="1" x14ac:dyDescent="0.3">
      <c r="A30" s="268" t="s">
        <v>483</v>
      </c>
      <c r="B30" s="271" t="s">
        <v>224</v>
      </c>
      <c r="C30" s="272"/>
      <c r="D30" s="272"/>
      <c r="E30" s="272"/>
      <c r="F30" s="272"/>
      <c r="G30" s="269">
        <v>0</v>
      </c>
    </row>
    <row r="31" spans="1:7" ht="16.5" thickBot="1" x14ac:dyDescent="0.3">
      <c r="A31" s="268" t="s">
        <v>517</v>
      </c>
      <c r="B31" s="271" t="s">
        <v>518</v>
      </c>
      <c r="C31" s="269">
        <v>79431.100000000006</v>
      </c>
      <c r="D31" s="269">
        <v>79074.2</v>
      </c>
      <c r="E31" s="269">
        <v>38617</v>
      </c>
      <c r="F31" s="269">
        <v>37824</v>
      </c>
      <c r="G31" s="269">
        <v>234946.2</v>
      </c>
    </row>
    <row r="32" spans="1:7" ht="16.5" thickBot="1" x14ac:dyDescent="0.3">
      <c r="A32" s="268" t="s">
        <v>275</v>
      </c>
      <c r="B32" s="271" t="s">
        <v>226</v>
      </c>
      <c r="C32" s="269">
        <v>55900.9</v>
      </c>
      <c r="D32" s="269">
        <v>40560.199999999997</v>
      </c>
      <c r="E32" s="269">
        <v>0</v>
      </c>
      <c r="F32" s="269">
        <v>0</v>
      </c>
      <c r="G32" s="269">
        <v>96461.1</v>
      </c>
    </row>
    <row r="33" spans="1:7" ht="16.5" thickBot="1" x14ac:dyDescent="0.3">
      <c r="A33" s="268" t="s">
        <v>484</v>
      </c>
      <c r="B33" s="271" t="s">
        <v>227</v>
      </c>
      <c r="C33" s="272"/>
      <c r="D33" s="272"/>
      <c r="E33" s="272"/>
      <c r="F33" s="272"/>
      <c r="G33" s="269">
        <v>0</v>
      </c>
    </row>
    <row r="34" spans="1:7" ht="16.5" thickBot="1" x14ac:dyDescent="0.3">
      <c r="A34" s="268" t="s">
        <v>485</v>
      </c>
      <c r="B34" s="271" t="s">
        <v>228</v>
      </c>
      <c r="C34" s="272"/>
      <c r="D34" s="272"/>
      <c r="E34" s="272"/>
      <c r="F34" s="272"/>
      <c r="G34" s="269">
        <v>0</v>
      </c>
    </row>
    <row r="35" spans="1:7" ht="16.5" thickBot="1" x14ac:dyDescent="0.3">
      <c r="A35" s="268" t="s">
        <v>486</v>
      </c>
      <c r="B35" s="271" t="s">
        <v>229</v>
      </c>
      <c r="C35" s="269">
        <v>23530.1</v>
      </c>
      <c r="D35" s="269">
        <v>38514</v>
      </c>
      <c r="E35" s="269">
        <v>38617</v>
      </c>
      <c r="F35" s="269">
        <v>37824</v>
      </c>
      <c r="G35" s="269">
        <v>138485.1</v>
      </c>
    </row>
    <row r="36" spans="1:7" ht="16.5" thickBot="1" x14ac:dyDescent="0.3">
      <c r="A36" s="268"/>
      <c r="B36" s="271" t="s">
        <v>230</v>
      </c>
      <c r="C36" s="269">
        <v>23530.1</v>
      </c>
      <c r="D36" s="269">
        <v>38514</v>
      </c>
      <c r="E36" s="269">
        <v>38617</v>
      </c>
      <c r="F36" s="269">
        <v>37824</v>
      </c>
      <c r="G36" s="269">
        <v>138485.1</v>
      </c>
    </row>
    <row r="37" spans="1:7" ht="32.25" thickBot="1" x14ac:dyDescent="0.3">
      <c r="A37" s="268"/>
      <c r="B37" s="271" t="s">
        <v>231</v>
      </c>
      <c r="C37" s="272"/>
      <c r="D37" s="272"/>
      <c r="E37" s="272"/>
      <c r="F37" s="272"/>
      <c r="G37" s="269">
        <v>0</v>
      </c>
    </row>
    <row r="38" spans="1:7" ht="16.5" thickBot="1" x14ac:dyDescent="0.3">
      <c r="A38" s="268"/>
      <c r="B38" s="271" t="s">
        <v>232</v>
      </c>
      <c r="C38" s="272"/>
      <c r="D38" s="272"/>
      <c r="E38" s="272"/>
      <c r="F38" s="272"/>
      <c r="G38" s="269">
        <v>0</v>
      </c>
    </row>
    <row r="39" spans="1:7" ht="32.25" thickBot="1" x14ac:dyDescent="0.3">
      <c r="A39" s="268"/>
      <c r="B39" s="274" t="s">
        <v>233</v>
      </c>
      <c r="C39" s="272"/>
      <c r="D39" s="272"/>
      <c r="E39" s="272"/>
      <c r="F39" s="272"/>
      <c r="G39" s="269">
        <v>0</v>
      </c>
    </row>
    <row r="40" spans="1:7" ht="16.5" thickBot="1" x14ac:dyDescent="0.3">
      <c r="A40" s="268" t="s">
        <v>487</v>
      </c>
      <c r="B40" s="271" t="s">
        <v>234</v>
      </c>
      <c r="C40" s="272"/>
      <c r="D40" s="272"/>
      <c r="E40" s="272"/>
      <c r="F40" s="272"/>
      <c r="G40" s="269">
        <v>0</v>
      </c>
    </row>
    <row r="41" spans="1:7" ht="16.5" thickBot="1" x14ac:dyDescent="0.3">
      <c r="A41" s="268" t="s">
        <v>488</v>
      </c>
      <c r="B41" s="271" t="s">
        <v>235</v>
      </c>
      <c r="C41" s="272"/>
      <c r="D41" s="272"/>
      <c r="E41" s="272"/>
      <c r="F41" s="272"/>
      <c r="G41" s="269">
        <v>0</v>
      </c>
    </row>
    <row r="42" spans="1:7" ht="16.5" thickBot="1" x14ac:dyDescent="0.3">
      <c r="A42" s="268" t="s">
        <v>489</v>
      </c>
      <c r="B42" s="271" t="s">
        <v>236</v>
      </c>
      <c r="C42" s="272"/>
      <c r="D42" s="272"/>
      <c r="E42" s="272"/>
      <c r="F42" s="272"/>
      <c r="G42" s="269">
        <v>0</v>
      </c>
    </row>
    <row r="43" spans="1:7" ht="16.5" thickBot="1" x14ac:dyDescent="0.3">
      <c r="A43" s="268" t="s">
        <v>519</v>
      </c>
      <c r="B43" s="271" t="s">
        <v>520</v>
      </c>
      <c r="C43" s="269">
        <v>177804.3</v>
      </c>
      <c r="D43" s="269">
        <v>165103.20000000001</v>
      </c>
      <c r="E43" s="269">
        <v>144082.29999999999</v>
      </c>
      <c r="F43" s="269">
        <v>190896.9</v>
      </c>
      <c r="G43" s="269">
        <v>677886.8</v>
      </c>
    </row>
    <row r="44" spans="1:7" ht="16.5" thickBot="1" x14ac:dyDescent="0.3">
      <c r="A44" s="268" t="s">
        <v>521</v>
      </c>
      <c r="B44" s="271" t="s">
        <v>522</v>
      </c>
      <c r="C44" s="269">
        <v>0</v>
      </c>
      <c r="D44" s="269">
        <v>0</v>
      </c>
      <c r="E44" s="269">
        <v>0</v>
      </c>
      <c r="F44" s="269">
        <v>0</v>
      </c>
      <c r="G44" s="26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ФЭМ</vt:lpstr>
      <vt:lpstr>проч</vt:lpstr>
      <vt:lpstr>Росэнергоатом</vt:lpstr>
      <vt:lpstr>ФЭМ!Заголовки_для_печати</vt:lpstr>
      <vt:lpstr>ФЭМ!Область_печати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Павленко Дмитрий Сергеевич</cp:lastModifiedBy>
  <cp:lastPrinted>2021-02-25T11:22:37Z</cp:lastPrinted>
  <dcterms:created xsi:type="dcterms:W3CDTF">2015-09-16T07:43:55Z</dcterms:created>
  <dcterms:modified xsi:type="dcterms:W3CDTF">2022-02-25T07:25:36Z</dcterms:modified>
</cp:coreProperties>
</file>