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robevaYUV\Documents\Тарифы\Отчеты\2017\ИП 2017\4 кв. 2017\"/>
    </mc:Choice>
  </mc:AlternateContent>
  <bookViews>
    <workbookView xWindow="0" yWindow="0" windowWidth="28800" windowHeight="12435"/>
  </bookViews>
  <sheets>
    <sheet name="2017" sheetId="1" r:id="rId1"/>
  </sheets>
  <definedNames>
    <definedName name="_xlnm.Print_Titles" localSheetId="0">'2017'!$14:$25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9" i="1" l="1"/>
  <c r="K82" i="1"/>
  <c r="K63" i="1"/>
  <c r="K59" i="1"/>
  <c r="K65" i="1" l="1"/>
  <c r="J65" i="1"/>
  <c r="U82" i="1"/>
  <c r="V82" i="1"/>
  <c r="T82" i="1"/>
  <c r="L82" i="1"/>
  <c r="J82" i="1"/>
  <c r="U70" i="1"/>
  <c r="K62" i="1"/>
  <c r="C116" i="1"/>
  <c r="H116" i="1"/>
  <c r="N116" i="1"/>
  <c r="O116" i="1"/>
  <c r="P116" i="1"/>
  <c r="Q116" i="1"/>
  <c r="M116" i="1" s="1"/>
  <c r="R116" i="1"/>
  <c r="V89" i="1"/>
  <c r="S89" i="1"/>
  <c r="J89" i="1"/>
  <c r="I89" i="1"/>
  <c r="G89" i="1"/>
  <c r="F89" i="1"/>
  <c r="E89" i="1"/>
  <c r="D89" i="1"/>
  <c r="R93" i="1"/>
  <c r="Q93" i="1"/>
  <c r="P93" i="1"/>
  <c r="O93" i="1"/>
  <c r="N93" i="1"/>
  <c r="H93" i="1"/>
  <c r="C93" i="1"/>
  <c r="S81" i="1"/>
  <c r="I81" i="1"/>
  <c r="G81" i="1"/>
  <c r="F81" i="1"/>
  <c r="E81" i="1"/>
  <c r="D81" i="1"/>
  <c r="N83" i="1"/>
  <c r="Q83" i="1"/>
  <c r="O83" i="1"/>
  <c r="C83" i="1"/>
  <c r="C74" i="1"/>
  <c r="H74" i="1"/>
  <c r="N74" i="1"/>
  <c r="O74" i="1"/>
  <c r="P74" i="1"/>
  <c r="Q74" i="1"/>
  <c r="R74" i="1"/>
  <c r="R64" i="1"/>
  <c r="Q64" i="1"/>
  <c r="P64" i="1"/>
  <c r="O64" i="1"/>
  <c r="N64" i="1"/>
  <c r="H64" i="1"/>
  <c r="C64" i="1"/>
  <c r="M93" i="1" l="1"/>
  <c r="H83" i="1"/>
  <c r="R83" i="1"/>
  <c r="P83" i="1"/>
  <c r="M83" i="1" s="1"/>
  <c r="M74" i="1"/>
  <c r="M64" i="1"/>
  <c r="U89" i="1" l="1"/>
  <c r="T89" i="1"/>
  <c r="V86" i="1"/>
  <c r="V85" i="1"/>
  <c r="U85" i="1"/>
  <c r="V81" i="1"/>
  <c r="U81" i="1"/>
  <c r="L81" i="1"/>
  <c r="T81" i="1"/>
  <c r="U59" i="1" l="1"/>
  <c r="L89" i="1"/>
  <c r="K91" i="1"/>
  <c r="K89" i="1" s="1"/>
  <c r="J85" i="1"/>
  <c r="L85" i="1"/>
  <c r="K85" i="1"/>
  <c r="J81" i="1" l="1"/>
  <c r="K81" i="1"/>
  <c r="K70" i="1"/>
  <c r="K98" i="1" l="1"/>
  <c r="N67" i="1" l="1"/>
  <c r="O67" i="1"/>
  <c r="P67" i="1"/>
  <c r="Q67" i="1"/>
  <c r="U61" i="1"/>
  <c r="M67" i="1" l="1"/>
  <c r="C63" i="1" l="1"/>
  <c r="H63" i="1"/>
  <c r="N63" i="1"/>
  <c r="O63" i="1"/>
  <c r="P63" i="1"/>
  <c r="Q63" i="1"/>
  <c r="R63" i="1"/>
  <c r="M63" i="1" l="1"/>
  <c r="R71" i="1"/>
  <c r="Q71" i="1"/>
  <c r="P71" i="1"/>
  <c r="O71" i="1"/>
  <c r="N71" i="1"/>
  <c r="H71" i="1"/>
  <c r="C71" i="1"/>
  <c r="R70" i="1"/>
  <c r="Q70" i="1"/>
  <c r="P70" i="1"/>
  <c r="O70" i="1"/>
  <c r="N70" i="1"/>
  <c r="H70" i="1"/>
  <c r="C70" i="1"/>
  <c r="R69" i="1"/>
  <c r="Q69" i="1"/>
  <c r="P69" i="1"/>
  <c r="O69" i="1"/>
  <c r="N69" i="1"/>
  <c r="H69" i="1"/>
  <c r="C69" i="1"/>
  <c r="R68" i="1"/>
  <c r="Q68" i="1"/>
  <c r="P68" i="1"/>
  <c r="O68" i="1"/>
  <c r="N68" i="1"/>
  <c r="H68" i="1"/>
  <c r="C68" i="1"/>
  <c r="R67" i="1"/>
  <c r="H67" i="1"/>
  <c r="C67" i="1"/>
  <c r="R66" i="1"/>
  <c r="Q66" i="1"/>
  <c r="P66" i="1"/>
  <c r="O66" i="1"/>
  <c r="N66" i="1"/>
  <c r="H66" i="1"/>
  <c r="C66" i="1"/>
  <c r="R65" i="1"/>
  <c r="Q65" i="1"/>
  <c r="P65" i="1"/>
  <c r="O65" i="1"/>
  <c r="N65" i="1"/>
  <c r="H65" i="1"/>
  <c r="C65" i="1"/>
  <c r="R62" i="1"/>
  <c r="Q62" i="1"/>
  <c r="P62" i="1"/>
  <c r="O62" i="1"/>
  <c r="N62" i="1"/>
  <c r="H62" i="1"/>
  <c r="C62" i="1"/>
  <c r="R61" i="1"/>
  <c r="Q61" i="1"/>
  <c r="P61" i="1"/>
  <c r="O61" i="1"/>
  <c r="N61" i="1"/>
  <c r="H61" i="1"/>
  <c r="C61" i="1"/>
  <c r="R60" i="1"/>
  <c r="Q60" i="1"/>
  <c r="P60" i="1"/>
  <c r="O60" i="1"/>
  <c r="N60" i="1"/>
  <c r="H60" i="1"/>
  <c r="C60" i="1"/>
  <c r="R59" i="1"/>
  <c r="Q59" i="1"/>
  <c r="P59" i="1"/>
  <c r="O59" i="1"/>
  <c r="N59" i="1"/>
  <c r="H59" i="1"/>
  <c r="C59" i="1"/>
  <c r="R58" i="1"/>
  <c r="Q58" i="1"/>
  <c r="P58" i="1"/>
  <c r="O58" i="1"/>
  <c r="N58" i="1"/>
  <c r="H58" i="1"/>
  <c r="C58" i="1"/>
  <c r="R77" i="1"/>
  <c r="Q77" i="1"/>
  <c r="P77" i="1"/>
  <c r="O77" i="1"/>
  <c r="N77" i="1"/>
  <c r="H77" i="1"/>
  <c r="C77" i="1"/>
  <c r="R76" i="1"/>
  <c r="Q76" i="1"/>
  <c r="P76" i="1"/>
  <c r="O76" i="1"/>
  <c r="N76" i="1"/>
  <c r="H76" i="1"/>
  <c r="C76" i="1"/>
  <c r="R75" i="1"/>
  <c r="Q75" i="1"/>
  <c r="P75" i="1"/>
  <c r="O75" i="1"/>
  <c r="N75" i="1"/>
  <c r="H75" i="1"/>
  <c r="C75" i="1"/>
  <c r="R82" i="1"/>
  <c r="R81" i="1" s="1"/>
  <c r="Q82" i="1"/>
  <c r="Q81" i="1" s="1"/>
  <c r="P82" i="1"/>
  <c r="P81" i="1" s="1"/>
  <c r="O82" i="1"/>
  <c r="O81" i="1" s="1"/>
  <c r="N82" i="1"/>
  <c r="N81" i="1" s="1"/>
  <c r="H82" i="1"/>
  <c r="H81" i="1" s="1"/>
  <c r="C82" i="1"/>
  <c r="C81" i="1" s="1"/>
  <c r="R86" i="1"/>
  <c r="Q86" i="1"/>
  <c r="P86" i="1"/>
  <c r="O86" i="1"/>
  <c r="N86" i="1"/>
  <c r="H86" i="1"/>
  <c r="C86" i="1"/>
  <c r="R85" i="1"/>
  <c r="Q85" i="1"/>
  <c r="P85" i="1"/>
  <c r="O85" i="1"/>
  <c r="N85" i="1"/>
  <c r="H85" i="1"/>
  <c r="C85" i="1"/>
  <c r="R92" i="1"/>
  <c r="Q92" i="1"/>
  <c r="P92" i="1"/>
  <c r="O92" i="1"/>
  <c r="N92" i="1"/>
  <c r="H92" i="1"/>
  <c r="C92" i="1"/>
  <c r="R91" i="1"/>
  <c r="Q91" i="1"/>
  <c r="P91" i="1"/>
  <c r="O91" i="1"/>
  <c r="N91" i="1"/>
  <c r="H91" i="1"/>
  <c r="C91" i="1"/>
  <c r="R90" i="1"/>
  <c r="Q90" i="1"/>
  <c r="P90" i="1"/>
  <c r="O90" i="1"/>
  <c r="N90" i="1"/>
  <c r="H90" i="1"/>
  <c r="C90" i="1"/>
  <c r="R119" i="1"/>
  <c r="Q119" i="1"/>
  <c r="P119" i="1"/>
  <c r="O119" i="1"/>
  <c r="N119" i="1"/>
  <c r="H119" i="1"/>
  <c r="C119" i="1"/>
  <c r="R118" i="1"/>
  <c r="Q118" i="1"/>
  <c r="P118" i="1"/>
  <c r="O118" i="1"/>
  <c r="N118" i="1"/>
  <c r="H118" i="1"/>
  <c r="C118" i="1"/>
  <c r="R117" i="1"/>
  <c r="Q117" i="1"/>
  <c r="P117" i="1"/>
  <c r="O117" i="1"/>
  <c r="N117" i="1"/>
  <c r="H117" i="1"/>
  <c r="C117" i="1"/>
  <c r="R115" i="1"/>
  <c r="Q115" i="1"/>
  <c r="P115" i="1"/>
  <c r="O115" i="1"/>
  <c r="N115" i="1"/>
  <c r="H115" i="1"/>
  <c r="C115" i="1"/>
  <c r="R114" i="1"/>
  <c r="Q114" i="1"/>
  <c r="P114" i="1"/>
  <c r="O114" i="1"/>
  <c r="N114" i="1"/>
  <c r="H114" i="1"/>
  <c r="C114" i="1"/>
  <c r="R113" i="1"/>
  <c r="Q113" i="1"/>
  <c r="P113" i="1"/>
  <c r="O113" i="1"/>
  <c r="N113" i="1"/>
  <c r="H113" i="1"/>
  <c r="C113" i="1"/>
  <c r="R112" i="1"/>
  <c r="Q112" i="1"/>
  <c r="P112" i="1"/>
  <c r="O112" i="1"/>
  <c r="N112" i="1"/>
  <c r="H112" i="1"/>
  <c r="C112" i="1"/>
  <c r="R111" i="1"/>
  <c r="Q111" i="1"/>
  <c r="P111" i="1"/>
  <c r="O111" i="1"/>
  <c r="N111" i="1"/>
  <c r="H111" i="1"/>
  <c r="C111" i="1"/>
  <c r="R110" i="1"/>
  <c r="Q110" i="1"/>
  <c r="P110" i="1"/>
  <c r="O110" i="1"/>
  <c r="N110" i="1"/>
  <c r="H110" i="1"/>
  <c r="C110" i="1"/>
  <c r="R109" i="1"/>
  <c r="Q109" i="1"/>
  <c r="P109" i="1"/>
  <c r="O109" i="1"/>
  <c r="N109" i="1"/>
  <c r="H109" i="1"/>
  <c r="C109" i="1"/>
  <c r="R108" i="1"/>
  <c r="Q108" i="1"/>
  <c r="P108" i="1"/>
  <c r="O108" i="1"/>
  <c r="N108" i="1"/>
  <c r="H108" i="1"/>
  <c r="C108" i="1"/>
  <c r="R107" i="1"/>
  <c r="Q107" i="1"/>
  <c r="P107" i="1"/>
  <c r="O107" i="1"/>
  <c r="N107" i="1"/>
  <c r="H107" i="1"/>
  <c r="C107" i="1"/>
  <c r="R106" i="1"/>
  <c r="Q106" i="1"/>
  <c r="P106" i="1"/>
  <c r="O106" i="1"/>
  <c r="N106" i="1"/>
  <c r="H106" i="1"/>
  <c r="C106" i="1"/>
  <c r="R105" i="1"/>
  <c r="Q105" i="1"/>
  <c r="P105" i="1"/>
  <c r="O105" i="1"/>
  <c r="N105" i="1"/>
  <c r="H105" i="1"/>
  <c r="C105" i="1"/>
  <c r="R104" i="1"/>
  <c r="Q104" i="1"/>
  <c r="P104" i="1"/>
  <c r="O104" i="1"/>
  <c r="N104" i="1"/>
  <c r="H104" i="1"/>
  <c r="C104" i="1"/>
  <c r="R103" i="1"/>
  <c r="Q103" i="1"/>
  <c r="P103" i="1"/>
  <c r="O103" i="1"/>
  <c r="N103" i="1"/>
  <c r="H103" i="1"/>
  <c r="C103" i="1"/>
  <c r="R102" i="1"/>
  <c r="Q102" i="1"/>
  <c r="P102" i="1"/>
  <c r="O102" i="1"/>
  <c r="N102" i="1"/>
  <c r="H102" i="1"/>
  <c r="C102" i="1"/>
  <c r="R101" i="1"/>
  <c r="Q101" i="1"/>
  <c r="P101" i="1"/>
  <c r="O101" i="1"/>
  <c r="N101" i="1"/>
  <c r="H101" i="1"/>
  <c r="C101" i="1"/>
  <c r="R100" i="1"/>
  <c r="Q100" i="1"/>
  <c r="P100" i="1"/>
  <c r="O100" i="1"/>
  <c r="N100" i="1"/>
  <c r="H100" i="1"/>
  <c r="C100" i="1"/>
  <c r="R99" i="1"/>
  <c r="Q99" i="1"/>
  <c r="P99" i="1"/>
  <c r="O99" i="1"/>
  <c r="N99" i="1"/>
  <c r="H99" i="1"/>
  <c r="C99" i="1"/>
  <c r="R98" i="1"/>
  <c r="Q98" i="1"/>
  <c r="P98" i="1"/>
  <c r="O98" i="1"/>
  <c r="N98" i="1"/>
  <c r="H98" i="1"/>
  <c r="C98" i="1"/>
  <c r="R97" i="1"/>
  <c r="Q97" i="1"/>
  <c r="P97" i="1"/>
  <c r="O97" i="1"/>
  <c r="N97" i="1"/>
  <c r="H97" i="1"/>
  <c r="C97" i="1"/>
  <c r="V96" i="1"/>
  <c r="V33" i="1" s="1"/>
  <c r="U96" i="1"/>
  <c r="U33" i="1" s="1"/>
  <c r="T96" i="1"/>
  <c r="T33" i="1" s="1"/>
  <c r="S96" i="1"/>
  <c r="S33" i="1" s="1"/>
  <c r="L96" i="1"/>
  <c r="L33" i="1" s="1"/>
  <c r="K96" i="1"/>
  <c r="K33" i="1" s="1"/>
  <c r="J96" i="1"/>
  <c r="J33" i="1" s="1"/>
  <c r="I96" i="1"/>
  <c r="I33" i="1" s="1"/>
  <c r="G96" i="1"/>
  <c r="G33" i="1" s="1"/>
  <c r="F96" i="1"/>
  <c r="F33" i="1" s="1"/>
  <c r="E96" i="1"/>
  <c r="D96" i="1"/>
  <c r="D33" i="1" s="1"/>
  <c r="V87" i="1"/>
  <c r="V30" i="1" s="1"/>
  <c r="U87" i="1"/>
  <c r="U30" i="1" s="1"/>
  <c r="T87" i="1"/>
  <c r="T30" i="1" s="1"/>
  <c r="S87" i="1"/>
  <c r="S30" i="1" s="1"/>
  <c r="L87" i="1"/>
  <c r="L30" i="1" s="1"/>
  <c r="K87" i="1"/>
  <c r="K30" i="1" s="1"/>
  <c r="J87" i="1"/>
  <c r="J30" i="1" s="1"/>
  <c r="I87" i="1"/>
  <c r="I30" i="1" s="1"/>
  <c r="G87" i="1"/>
  <c r="G30" i="1" s="1"/>
  <c r="F87" i="1"/>
  <c r="F30" i="1" s="1"/>
  <c r="E87" i="1"/>
  <c r="E30" i="1" s="1"/>
  <c r="D87" i="1"/>
  <c r="D30" i="1" s="1"/>
  <c r="V84" i="1"/>
  <c r="U84" i="1"/>
  <c r="T84" i="1"/>
  <c r="S84" i="1"/>
  <c r="L84" i="1"/>
  <c r="K84" i="1"/>
  <c r="J84" i="1"/>
  <c r="I84" i="1"/>
  <c r="G84" i="1"/>
  <c r="F84" i="1"/>
  <c r="E84" i="1"/>
  <c r="D84" i="1"/>
  <c r="V73" i="1"/>
  <c r="V72" i="1" s="1"/>
  <c r="U73" i="1"/>
  <c r="U72" i="1" s="1"/>
  <c r="T73" i="1"/>
  <c r="T72" i="1" s="1"/>
  <c r="S73" i="1"/>
  <c r="S72" i="1" s="1"/>
  <c r="L73" i="1"/>
  <c r="L72" i="1" s="1"/>
  <c r="K73" i="1"/>
  <c r="K72" i="1" s="1"/>
  <c r="J73" i="1"/>
  <c r="J72" i="1" s="1"/>
  <c r="I73" i="1"/>
  <c r="I72" i="1" s="1"/>
  <c r="G73" i="1"/>
  <c r="G72" i="1" s="1"/>
  <c r="F73" i="1"/>
  <c r="F72" i="1" s="1"/>
  <c r="E73" i="1"/>
  <c r="E72" i="1" s="1"/>
  <c r="D73" i="1"/>
  <c r="D72" i="1" s="1"/>
  <c r="V57" i="1"/>
  <c r="V55" i="1" s="1"/>
  <c r="U57" i="1"/>
  <c r="U55" i="1" s="1"/>
  <c r="T57" i="1"/>
  <c r="T55" i="1" s="1"/>
  <c r="S57" i="1"/>
  <c r="S55" i="1" s="1"/>
  <c r="L57" i="1"/>
  <c r="L55" i="1" s="1"/>
  <c r="K57" i="1"/>
  <c r="K55" i="1" s="1"/>
  <c r="J57" i="1"/>
  <c r="J55" i="1" s="1"/>
  <c r="I57" i="1"/>
  <c r="I55" i="1" s="1"/>
  <c r="G57" i="1"/>
  <c r="G55" i="1" s="1"/>
  <c r="F57" i="1"/>
  <c r="F55" i="1" s="1"/>
  <c r="E57" i="1"/>
  <c r="E55" i="1" s="1"/>
  <c r="D57" i="1"/>
  <c r="D55" i="1" s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V35" i="1"/>
  <c r="U35" i="1"/>
  <c r="T35" i="1"/>
  <c r="S35" i="1"/>
  <c r="R35" i="1"/>
  <c r="R34" i="1" s="1"/>
  <c r="R28" i="1" s="1"/>
  <c r="Q35" i="1"/>
  <c r="P35" i="1"/>
  <c r="O35" i="1"/>
  <c r="N35" i="1"/>
  <c r="N34" i="1" s="1"/>
  <c r="N28" i="1" s="1"/>
  <c r="M35" i="1"/>
  <c r="M34" i="1" s="1"/>
  <c r="M28" i="1" s="1"/>
  <c r="L35" i="1"/>
  <c r="K35" i="1"/>
  <c r="J35" i="1"/>
  <c r="J34" i="1" s="1"/>
  <c r="J28" i="1" s="1"/>
  <c r="I35" i="1"/>
  <c r="H35" i="1"/>
  <c r="G35" i="1"/>
  <c r="F35" i="1"/>
  <c r="F34" i="1" s="1"/>
  <c r="F28" i="1" s="1"/>
  <c r="E35" i="1"/>
  <c r="E34" i="1" s="1"/>
  <c r="E28" i="1" s="1"/>
  <c r="D35" i="1"/>
  <c r="D34" i="1" s="1"/>
  <c r="D28" i="1" s="1"/>
  <c r="C35" i="1"/>
  <c r="V34" i="1"/>
  <c r="V28" i="1" s="1"/>
  <c r="U34" i="1"/>
  <c r="U28" i="1" s="1"/>
  <c r="T34" i="1"/>
  <c r="T28" i="1" s="1"/>
  <c r="S34" i="1"/>
  <c r="S28" i="1" s="1"/>
  <c r="Q34" i="1"/>
  <c r="Q28" i="1" s="1"/>
  <c r="I34" i="1"/>
  <c r="I28" i="1" s="1"/>
  <c r="E33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2" i="1"/>
  <c r="C31" i="1"/>
  <c r="H89" i="1" l="1"/>
  <c r="Q89" i="1"/>
  <c r="C89" i="1"/>
  <c r="P89" i="1"/>
  <c r="P87" i="1" s="1"/>
  <c r="P30" i="1" s="1"/>
  <c r="N89" i="1"/>
  <c r="N87" i="1" s="1"/>
  <c r="N30" i="1" s="1"/>
  <c r="R89" i="1"/>
  <c r="R87" i="1" s="1"/>
  <c r="R30" i="1" s="1"/>
  <c r="O89" i="1"/>
  <c r="O87" i="1" s="1"/>
  <c r="O30" i="1" s="1"/>
  <c r="K34" i="1"/>
  <c r="K28" i="1" s="1"/>
  <c r="H34" i="1"/>
  <c r="H28" i="1" s="1"/>
  <c r="L34" i="1"/>
  <c r="L28" i="1" s="1"/>
  <c r="P34" i="1"/>
  <c r="P28" i="1" s="1"/>
  <c r="O34" i="1"/>
  <c r="O28" i="1" s="1"/>
  <c r="G34" i="1"/>
  <c r="G28" i="1" s="1"/>
  <c r="C87" i="1"/>
  <c r="C30" i="1" s="1"/>
  <c r="R84" i="1"/>
  <c r="R80" i="1" s="1"/>
  <c r="M70" i="1"/>
  <c r="M119" i="1"/>
  <c r="U80" i="1"/>
  <c r="U54" i="1" s="1"/>
  <c r="U29" i="1" s="1"/>
  <c r="U27" i="1" s="1"/>
  <c r="Q73" i="1"/>
  <c r="Q72" i="1" s="1"/>
  <c r="M71" i="1"/>
  <c r="M58" i="1"/>
  <c r="M110" i="1"/>
  <c r="M102" i="1"/>
  <c r="M106" i="1"/>
  <c r="M114" i="1"/>
  <c r="M118" i="1"/>
  <c r="M117" i="1"/>
  <c r="M104" i="1"/>
  <c r="M108" i="1"/>
  <c r="M112" i="1"/>
  <c r="M103" i="1"/>
  <c r="M107" i="1"/>
  <c r="M111" i="1"/>
  <c r="M101" i="1"/>
  <c r="M105" i="1"/>
  <c r="M109" i="1"/>
  <c r="M113" i="1"/>
  <c r="M100" i="1"/>
  <c r="M99" i="1"/>
  <c r="Q96" i="1"/>
  <c r="Q33" i="1" s="1"/>
  <c r="R96" i="1"/>
  <c r="R33" i="1" s="1"/>
  <c r="N96" i="1"/>
  <c r="N33" i="1" s="1"/>
  <c r="M92" i="1"/>
  <c r="H87" i="1"/>
  <c r="H30" i="1" s="1"/>
  <c r="S80" i="1"/>
  <c r="S54" i="1" s="1"/>
  <c r="S29" i="1" s="1"/>
  <c r="S27" i="1" s="1"/>
  <c r="O84" i="1"/>
  <c r="O80" i="1" s="1"/>
  <c r="N84" i="1"/>
  <c r="N80" i="1" s="1"/>
  <c r="Q84" i="1"/>
  <c r="Q80" i="1" s="1"/>
  <c r="H84" i="1"/>
  <c r="H80" i="1" s="1"/>
  <c r="V80" i="1"/>
  <c r="V54" i="1" s="1"/>
  <c r="V29" i="1" s="1"/>
  <c r="V27" i="1" s="1"/>
  <c r="T80" i="1"/>
  <c r="T54" i="1" s="1"/>
  <c r="T29" i="1" s="1"/>
  <c r="T27" i="1" s="1"/>
  <c r="L80" i="1"/>
  <c r="L54" i="1" s="1"/>
  <c r="L29" i="1" s="1"/>
  <c r="K80" i="1"/>
  <c r="K54" i="1" s="1"/>
  <c r="K29" i="1" s="1"/>
  <c r="K27" i="1" s="1"/>
  <c r="J80" i="1"/>
  <c r="J54" i="1" s="1"/>
  <c r="J29" i="1" s="1"/>
  <c r="J27" i="1" s="1"/>
  <c r="I80" i="1"/>
  <c r="I54" i="1" s="1"/>
  <c r="I29" i="1" s="1"/>
  <c r="I27" i="1" s="1"/>
  <c r="G80" i="1"/>
  <c r="G54" i="1" s="1"/>
  <c r="G29" i="1" s="1"/>
  <c r="D80" i="1"/>
  <c r="D54" i="1" s="1"/>
  <c r="D29" i="1" s="1"/>
  <c r="D27" i="1" s="1"/>
  <c r="C84" i="1"/>
  <c r="C80" i="1" s="1"/>
  <c r="M82" i="1"/>
  <c r="M81" i="1" s="1"/>
  <c r="H73" i="1"/>
  <c r="H72" i="1" s="1"/>
  <c r="N73" i="1"/>
  <c r="N72" i="1" s="1"/>
  <c r="M77" i="1"/>
  <c r="R73" i="1"/>
  <c r="R72" i="1" s="1"/>
  <c r="O73" i="1"/>
  <c r="O72" i="1" s="1"/>
  <c r="P73" i="1"/>
  <c r="P72" i="1" s="1"/>
  <c r="M76" i="1"/>
  <c r="M75" i="1"/>
  <c r="C73" i="1"/>
  <c r="C72" i="1" s="1"/>
  <c r="M66" i="1"/>
  <c r="M62" i="1"/>
  <c r="N57" i="1"/>
  <c r="N55" i="1" s="1"/>
  <c r="H57" i="1"/>
  <c r="H55" i="1" s="1"/>
  <c r="O57" i="1"/>
  <c r="O55" i="1" s="1"/>
  <c r="M60" i="1"/>
  <c r="Q57" i="1"/>
  <c r="Q55" i="1" s="1"/>
  <c r="R57" i="1"/>
  <c r="R55" i="1" s="1"/>
  <c r="M61" i="1"/>
  <c r="M59" i="1"/>
  <c r="H96" i="1"/>
  <c r="H33" i="1" s="1"/>
  <c r="M115" i="1"/>
  <c r="O96" i="1"/>
  <c r="O33" i="1" s="1"/>
  <c r="C96" i="1"/>
  <c r="C33" i="1" s="1"/>
  <c r="P96" i="1"/>
  <c r="P33" i="1" s="1"/>
  <c r="M90" i="1"/>
  <c r="Q87" i="1"/>
  <c r="Q30" i="1" s="1"/>
  <c r="M91" i="1"/>
  <c r="E80" i="1"/>
  <c r="E54" i="1" s="1"/>
  <c r="E29" i="1" s="1"/>
  <c r="E27" i="1" s="1"/>
  <c r="M86" i="1"/>
  <c r="P84" i="1"/>
  <c r="P80" i="1" s="1"/>
  <c r="F80" i="1"/>
  <c r="F54" i="1" s="1"/>
  <c r="F29" i="1" s="1"/>
  <c r="F27" i="1" s="1"/>
  <c r="C57" i="1"/>
  <c r="C55" i="1" s="1"/>
  <c r="M69" i="1"/>
  <c r="M68" i="1"/>
  <c r="M65" i="1"/>
  <c r="P57" i="1"/>
  <c r="P55" i="1" s="1"/>
  <c r="C34" i="1"/>
  <c r="C28" i="1" s="1"/>
  <c r="M85" i="1"/>
  <c r="M98" i="1"/>
  <c r="M97" i="1"/>
  <c r="M89" i="1" l="1"/>
  <c r="G27" i="1"/>
  <c r="L27" i="1"/>
  <c r="M84" i="1"/>
  <c r="M80" i="1" s="1"/>
  <c r="N54" i="1"/>
  <c r="N29" i="1" s="1"/>
  <c r="N27" i="1" s="1"/>
  <c r="Q54" i="1"/>
  <c r="Q29" i="1" s="1"/>
  <c r="Q27" i="1" s="1"/>
  <c r="M73" i="1"/>
  <c r="M72" i="1" s="1"/>
  <c r="R54" i="1"/>
  <c r="R29" i="1" s="1"/>
  <c r="R27" i="1" s="1"/>
  <c r="H54" i="1"/>
  <c r="H29" i="1" s="1"/>
  <c r="H27" i="1" s="1"/>
  <c r="O54" i="1"/>
  <c r="O29" i="1" s="1"/>
  <c r="O27" i="1" s="1"/>
  <c r="C54" i="1"/>
  <c r="C29" i="1" s="1"/>
  <c r="C27" i="1" s="1"/>
  <c r="M96" i="1"/>
  <c r="M33" i="1" s="1"/>
  <c r="M87" i="1"/>
  <c r="M30" i="1" s="1"/>
  <c r="M57" i="1"/>
  <c r="M55" i="1" s="1"/>
  <c r="P54" i="1"/>
  <c r="P29" i="1" s="1"/>
  <c r="P27" i="1" s="1"/>
  <c r="M54" i="1" l="1"/>
  <c r="M29" i="1" s="1"/>
  <c r="M27" i="1" s="1"/>
</calcChain>
</file>

<file path=xl/sharedStrings.xml><?xml version="1.0" encoding="utf-8"?>
<sst xmlns="http://schemas.openxmlformats.org/spreadsheetml/2006/main" count="1358" uniqueCount="261">
  <si>
    <t>Приложение № 7.2</t>
  </si>
  <si>
    <t>К Приказу Минэнерго России</t>
  </si>
  <si>
    <t>от 24.03.2010. № 114</t>
  </si>
  <si>
    <t>Отчет об исполнении основных этапов работ по реализации инвестиционной программы (представляется ежеквартально)</t>
  </si>
  <si>
    <t>Утверждаю</t>
  </si>
  <si>
    <t>(подпись)</t>
  </si>
  <si>
    <t>М. П.</t>
  </si>
  <si>
    <t>№№</t>
  </si>
  <si>
    <t>Наименование объекта*</t>
  </si>
  <si>
    <t>Плановый объем финансирования,</t>
  </si>
  <si>
    <t>Фактически профинансировано,</t>
  </si>
  <si>
    <t>Отклонение фактической</t>
  </si>
  <si>
    <t>Фактически освоено (закрыто</t>
  </si>
  <si>
    <t>Технические характеристики созданных объектов</t>
  </si>
  <si>
    <t>млн. руб.*</t>
  </si>
  <si>
    <t>млн. руб.</t>
  </si>
  <si>
    <t>стоимости работ от плановой</t>
  </si>
  <si>
    <t>актами выполненных работ),</t>
  </si>
  <si>
    <t>Генерирующие объекты</t>
  </si>
  <si>
    <t>Подстанции</t>
  </si>
  <si>
    <t>Линии электропередачи</t>
  </si>
  <si>
    <t>Иные объекты</t>
  </si>
  <si>
    <t>стоимости, млн. руб.</t>
  </si>
  <si>
    <t>ВСЕГО,</t>
  </si>
  <si>
    <t>Всего</t>
  </si>
  <si>
    <t>ПИР</t>
  </si>
  <si>
    <t>СМР</t>
  </si>
  <si>
    <t>обору-</t>
  </si>
  <si>
    <t>про-</t>
  </si>
  <si>
    <t>год</t>
  </si>
  <si>
    <t>Норма-</t>
  </si>
  <si>
    <t>мощ-</t>
  </si>
  <si>
    <t>теп-</t>
  </si>
  <si>
    <t>Коли-</t>
  </si>
  <si>
    <t>Мощ-</t>
  </si>
  <si>
    <t>Тип</t>
  </si>
  <si>
    <t>Марка</t>
  </si>
  <si>
    <t>дова-</t>
  </si>
  <si>
    <t>чие</t>
  </si>
  <si>
    <t>ввода</t>
  </si>
  <si>
    <t>тив-</t>
  </si>
  <si>
    <t>ность,</t>
  </si>
  <si>
    <t>ловая</t>
  </si>
  <si>
    <t>чество</t>
  </si>
  <si>
    <t>опор</t>
  </si>
  <si>
    <t>кабеля</t>
  </si>
  <si>
    <t>тяжен-</t>
  </si>
  <si>
    <t>ние и</t>
  </si>
  <si>
    <t>в эк-</t>
  </si>
  <si>
    <t>ный</t>
  </si>
  <si>
    <t>МВт</t>
  </si>
  <si>
    <t>энер-</t>
  </si>
  <si>
    <t>и мар-</t>
  </si>
  <si>
    <t>мате-</t>
  </si>
  <si>
    <t>сплуа-</t>
  </si>
  <si>
    <t>срок</t>
  </si>
  <si>
    <t>гия,</t>
  </si>
  <si>
    <t>ка си-</t>
  </si>
  <si>
    <t>км</t>
  </si>
  <si>
    <t>риалы</t>
  </si>
  <si>
    <t>тацию</t>
  </si>
  <si>
    <t>служ-</t>
  </si>
  <si>
    <t>Гкал/</t>
  </si>
  <si>
    <t>ловых</t>
  </si>
  <si>
    <t>бы,</t>
  </si>
  <si>
    <t>час</t>
  </si>
  <si>
    <t>транс-</t>
  </si>
  <si>
    <t>лет</t>
  </si>
  <si>
    <t>форма-</t>
  </si>
  <si>
    <t>торов,</t>
  </si>
  <si>
    <t>шт.</t>
  </si>
  <si>
    <t>1.1.1</t>
  </si>
  <si>
    <t>1.1.1.1</t>
  </si>
  <si>
    <t>1.1.1.2</t>
  </si>
  <si>
    <t>1.1.1.3</t>
  </si>
  <si>
    <t>1.2</t>
  </si>
  <si>
    <t>1.3</t>
  </si>
  <si>
    <t>1.3.1</t>
  </si>
  <si>
    <t>1.3.2</t>
  </si>
  <si>
    <t>1.4</t>
  </si>
  <si>
    <t>* С разделением объектов на ПС, ВЛ и КЛ с указанием уровня напряжения.</t>
  </si>
  <si>
    <t>** Согласно проектно-сметной документации с учетом перевода в прогнозные цены планируемого периода с НДС.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</si>
  <si>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</si>
  <si>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</si>
  <si>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</si>
  <si>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</si>
  <si>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</si>
  <si>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</si>
  <si>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</si>
  <si>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</si>
  <si>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</si>
  <si>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</si>
  <si>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</si>
  <si>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</si>
  <si>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</si>
  <si>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</si>
  <si>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</si>
  <si>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</si>
  <si>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</si>
  <si>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</si>
  <si>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</si>
  <si>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</si>
  <si>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</si>
  <si>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</si>
  <si>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</si>
  <si>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</si>
  <si>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</si>
  <si>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</si>
  <si>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</si>
  <si>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</si>
  <si>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r>
      <rPr>
        <b/>
        <sz val="8"/>
        <rFont val="Times New Roman"/>
        <family val="1"/>
        <charset val="204"/>
      </rPr>
      <t xml:space="preserve">Е_2001_ВЭ </t>
    </r>
    <r>
      <rPr>
        <sz val="8"/>
        <rFont val="Times New Roman"/>
        <family val="1"/>
        <charset val="204"/>
      </rPr>
      <t xml:space="preserve">                                                           ПС 110 кВ Артёмовская замена масляных выключателей МКП-110 кВ на элегазовые выключатели ВГТ-110 кВ и  элегазовые трансформаторы тока (2 шт.)</t>
    </r>
  </si>
  <si>
    <r>
      <rPr>
        <b/>
        <sz val="8"/>
        <rFont val="Times New Roman"/>
        <family val="1"/>
        <charset val="204"/>
      </rPr>
      <t xml:space="preserve">Е_2002_ВЭ      </t>
    </r>
    <r>
      <rPr>
        <sz val="8"/>
        <rFont val="Times New Roman"/>
        <family val="1"/>
        <charset val="204"/>
      </rPr>
      <t xml:space="preserve">                                                      ПС 110 кВ Кропоткинская замена масляных выключателей ВМТ-110 кВ элегазовые выключатели ВГТ-110 кВ и  элегазовые трансформаторы тока (2 шт.)</t>
    </r>
  </si>
  <si>
    <r>
      <rPr>
        <b/>
        <sz val="8"/>
        <rFont val="Times New Roman"/>
        <family val="1"/>
        <charset val="204"/>
      </rPr>
      <t xml:space="preserve">Е_2003_ВЭ      </t>
    </r>
    <r>
      <rPr>
        <sz val="8"/>
        <rFont val="Times New Roman"/>
        <family val="1"/>
        <charset val="204"/>
      </rPr>
      <t xml:space="preserve">                                       ПС 110 кВ Бодайбинская замена маслянного выключателя ВМТ-110 кВ на элегазовый выключатель ВГТ-110 кВ (1 шт.)</t>
    </r>
  </si>
  <si>
    <r>
      <rPr>
        <b/>
        <sz val="8"/>
        <rFont val="Times New Roman"/>
        <family val="1"/>
        <charset val="204"/>
      </rPr>
      <t>Е_2004_ВЭ</t>
    </r>
    <r>
      <rPr>
        <sz val="8"/>
        <rFont val="Times New Roman"/>
        <family val="1"/>
        <charset val="204"/>
      </rPr>
      <t xml:space="preserve">                                                                 ПС 110 кВ Кропоткинская замена маслянных выключателей С-35 кВ на элегазовые выключатели ВГБЭ-35 кВ (1 шт.)</t>
    </r>
  </si>
  <si>
    <r>
      <rPr>
        <b/>
        <sz val="8"/>
        <rFont val="Times New Roman"/>
        <family val="1"/>
        <charset val="204"/>
      </rPr>
      <t xml:space="preserve">Е_2005_ВЭ    </t>
    </r>
    <r>
      <rPr>
        <sz val="8"/>
        <rFont val="Times New Roman"/>
        <family val="1"/>
        <charset val="204"/>
      </rPr>
      <t xml:space="preserve">                                                     ПС 110 кВ Артемовская замена масляных выключателей С-35 кВ на элегазовые выключатели ВГБЭ-35 кВ (2 шт.)</t>
    </r>
  </si>
  <si>
    <r>
      <rPr>
        <b/>
        <sz val="8"/>
        <rFont val="Times New Roman"/>
        <family val="1"/>
        <charset val="204"/>
      </rPr>
      <t xml:space="preserve">Е_2008_ВЭ      </t>
    </r>
    <r>
      <rPr>
        <sz val="8"/>
        <rFont val="Times New Roman"/>
        <family val="1"/>
        <charset val="204"/>
      </rPr>
      <t xml:space="preserve">                                  Замена разрядников на ОПН на ПС 110/35/6кВ (34 ПС)</t>
    </r>
  </si>
  <si>
    <r>
      <rPr>
        <b/>
        <sz val="8"/>
        <rFont val="Times New Roman"/>
        <family val="1"/>
        <charset val="204"/>
      </rPr>
      <t xml:space="preserve">Е_2009_ВЭ    </t>
    </r>
    <r>
      <rPr>
        <sz val="8"/>
        <rFont val="Times New Roman"/>
        <family val="1"/>
        <charset val="204"/>
      </rPr>
      <t xml:space="preserve">                                          Замена изоляции на разъединителях 110, 35 кВ с заменой приводов на ПС Бодайбинского энергорайона (110 - 64 шт., 35 - 150 шт.)</t>
    </r>
  </si>
  <si>
    <r>
      <rPr>
        <b/>
        <sz val="8"/>
        <rFont val="Times New Roman"/>
        <family val="1"/>
        <charset val="204"/>
      </rPr>
      <t xml:space="preserve">Е_2010_ВЭ      </t>
    </r>
    <r>
      <rPr>
        <sz val="8"/>
        <rFont val="Times New Roman"/>
        <family val="1"/>
        <charset val="204"/>
      </rPr>
      <t xml:space="preserve">                                    Замена измерительных трансформаров тока 35 кВ на трансформаторы тока с классом точности 0,5 (29 шт.)</t>
    </r>
  </si>
  <si>
    <r>
      <rPr>
        <b/>
        <sz val="8"/>
        <rFont val="Times New Roman"/>
        <family val="1"/>
        <charset val="204"/>
      </rPr>
      <t xml:space="preserve">Н_2025_ВЭ      </t>
    </r>
    <r>
      <rPr>
        <sz val="8"/>
        <rFont val="Times New Roman"/>
        <family val="1"/>
        <charset val="204"/>
      </rPr>
      <t xml:space="preserve">                                                         Замена вводных панелей на ТП</t>
    </r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</si>
  <si>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</si>
  <si>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</si>
  <si>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r>
      <rPr>
        <b/>
        <sz val="8"/>
        <rFont val="Times New Roman"/>
        <family val="1"/>
        <charset val="204"/>
      </rPr>
      <t xml:space="preserve">Е_2017_ВЭ     </t>
    </r>
    <r>
      <rPr>
        <sz val="8"/>
        <rFont val="Times New Roman"/>
        <family val="1"/>
        <charset val="204"/>
      </rPr>
      <t xml:space="preserve">                           Реконструкция ВЛ-110 кВ, ВЛ-35 кВ Бодайбинского района с увеличением пропускной способности электрических сетей</t>
    </r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</si>
  <si>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</si>
  <si>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</si>
  <si>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</si>
  <si>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</si>
  <si>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r>
      <rPr>
        <b/>
        <sz val="8"/>
        <rFont val="Times New Roman"/>
        <family val="1"/>
        <charset val="204"/>
      </rPr>
      <t xml:space="preserve">Е_2018_ВЭ  </t>
    </r>
    <r>
      <rPr>
        <sz val="8"/>
        <rFont val="Times New Roman"/>
        <family val="1"/>
        <charset val="204"/>
      </rPr>
      <t xml:space="preserve">                                           Реконструкция устройств РЗА и ПА на ПС  110/35/6 - (7 шт.), ПС 35/6 - (17 шт.) с установкой м/п терминалов</t>
    </r>
  </si>
  <si>
    <t>Модернизация, техническое перевооружение прочих объектов основных средств, всего, в том числе:</t>
  </si>
  <si>
    <r>
      <rPr>
        <b/>
        <sz val="8"/>
        <rFont val="Times New Roman"/>
        <family val="1"/>
        <charset val="204"/>
      </rPr>
      <t xml:space="preserve">Н_2031_ВЭ   </t>
    </r>
    <r>
      <rPr>
        <sz val="8"/>
        <rFont val="Times New Roman"/>
        <family val="1"/>
        <charset val="204"/>
      </rPr>
      <t xml:space="preserve">                                    Модернизация автоматических систем пожарно-охранной сигнализации здания "диспетчерский пункт связи"</t>
    </r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</si>
  <si>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</si>
  <si>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</si>
  <si>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</si>
  <si>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r>
      <rPr>
        <b/>
        <sz val="8"/>
        <rFont val="Times New Roman"/>
        <family val="1"/>
        <charset val="204"/>
      </rPr>
      <t xml:space="preserve">Е_3001_ВЭ     </t>
    </r>
    <r>
      <rPr>
        <sz val="8"/>
        <rFont val="Times New Roman"/>
        <family val="1"/>
        <charset val="204"/>
      </rPr>
      <t xml:space="preserve">                            Установка БСК на ПС Бодайбинского энергорайона</t>
    </r>
  </si>
  <si>
    <r>
      <rPr>
        <b/>
        <sz val="8"/>
        <rFont val="Times New Roman"/>
        <family val="1"/>
        <charset val="204"/>
      </rPr>
      <t xml:space="preserve">Е_3002_ВЭ </t>
    </r>
    <r>
      <rPr>
        <sz val="8"/>
        <rFont val="Times New Roman"/>
        <family val="1"/>
        <charset val="204"/>
      </rPr>
      <t xml:space="preserve">                                     Реконструкция  ПС 220 кВ Мамакан с реализацией "полной" схемы с двумя рабочими СШ-110 кВ и 220 кВ и установкой второго АТ </t>
    </r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</si>
  <si>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</si>
  <si>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</si>
  <si>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</si>
  <si>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rPr>
        <b/>
        <sz val="8"/>
        <rFont val="Times New Roman"/>
        <family val="1"/>
        <charset val="204"/>
      </rPr>
      <t xml:space="preserve">Е_6001_ВЭ </t>
    </r>
    <r>
      <rPr>
        <sz val="8"/>
        <rFont val="Times New Roman"/>
        <family val="1"/>
        <charset val="204"/>
      </rPr>
      <t xml:space="preserve">                                        Внедрение автоматизированной информационно-измерительной системы контроля и учета электроэнергии АИИСКУЭ в городских и поселковых сетях (3601 точка учёта)</t>
    </r>
  </si>
  <si>
    <r>
      <rPr>
        <b/>
        <sz val="8"/>
        <rFont val="Times New Roman"/>
        <family val="1"/>
        <charset val="204"/>
      </rPr>
      <t xml:space="preserve">Н_6040_ВЭ    </t>
    </r>
    <r>
      <rPr>
        <sz val="8"/>
        <rFont val="Times New Roman"/>
        <family val="1"/>
        <charset val="204"/>
      </rPr>
      <t xml:space="preserve">                                               Покупка автомобиля УАЗ пикап</t>
    </r>
  </si>
  <si>
    <r>
      <rPr>
        <b/>
        <sz val="8"/>
        <rFont val="Times New Roman"/>
        <family val="1"/>
        <charset val="204"/>
      </rPr>
      <t xml:space="preserve">Н_6041_ВЭ    </t>
    </r>
    <r>
      <rPr>
        <sz val="8"/>
        <rFont val="Times New Roman"/>
        <family val="1"/>
        <charset val="204"/>
      </rPr>
      <t xml:space="preserve">                                     Покупка БСМТС</t>
    </r>
  </si>
  <si>
    <r>
      <rPr>
        <b/>
        <sz val="8"/>
        <rFont val="Times New Roman"/>
        <family val="1"/>
        <charset val="204"/>
      </rPr>
      <t xml:space="preserve">Н_6042_ВЭ  </t>
    </r>
    <r>
      <rPr>
        <sz val="8"/>
        <rFont val="Times New Roman"/>
        <family val="1"/>
        <charset val="204"/>
      </rPr>
      <t xml:space="preserve">                                                  Покупка бульдозера</t>
    </r>
  </si>
  <si>
    <r>
      <rPr>
        <b/>
        <sz val="8"/>
        <rFont val="Times New Roman"/>
        <family val="1"/>
        <charset val="204"/>
      </rPr>
      <t xml:space="preserve">Н_6043_ВЭ  </t>
    </r>
    <r>
      <rPr>
        <sz val="8"/>
        <rFont val="Times New Roman"/>
        <family val="1"/>
        <charset val="204"/>
      </rPr>
      <t xml:space="preserve">                                    Покупка автомобиля грузопассажирского</t>
    </r>
  </si>
  <si>
    <r>
      <rPr>
        <b/>
        <sz val="8"/>
        <rFont val="Times New Roman"/>
        <family val="1"/>
        <charset val="204"/>
      </rPr>
      <t xml:space="preserve">Н_6044_ВЭ       </t>
    </r>
    <r>
      <rPr>
        <sz val="8"/>
        <rFont val="Times New Roman"/>
        <family val="1"/>
        <charset val="204"/>
      </rPr>
      <t xml:space="preserve">                             Покупка катера</t>
    </r>
  </si>
  <si>
    <r>
      <rPr>
        <b/>
        <sz val="8"/>
        <rFont val="Times New Roman"/>
        <family val="1"/>
        <charset val="204"/>
      </rPr>
      <t xml:space="preserve">Н_6045_ВЭ  </t>
    </r>
    <r>
      <rPr>
        <sz val="8"/>
        <rFont val="Times New Roman"/>
        <family val="1"/>
        <charset val="204"/>
      </rPr>
      <t xml:space="preserve">                                         Покупка автомобиля с КМУ</t>
    </r>
  </si>
  <si>
    <r>
      <rPr>
        <b/>
        <sz val="8"/>
        <rFont val="Times New Roman"/>
        <family val="1"/>
        <charset val="204"/>
      </rPr>
      <t xml:space="preserve">Н_6046_ВЭ  </t>
    </r>
    <r>
      <rPr>
        <sz val="8"/>
        <rFont val="Times New Roman"/>
        <family val="1"/>
        <charset val="204"/>
      </rPr>
      <t xml:space="preserve">                                          Покупка ямобура</t>
    </r>
  </si>
  <si>
    <r>
      <rPr>
        <b/>
        <sz val="8"/>
        <rFont val="Times New Roman"/>
        <family val="1"/>
        <charset val="204"/>
      </rPr>
      <t xml:space="preserve">Н_6053_ВЭ      </t>
    </r>
    <r>
      <rPr>
        <sz val="8"/>
        <rFont val="Times New Roman"/>
        <family val="1"/>
        <charset val="204"/>
      </rPr>
      <t xml:space="preserve">                                  Покупка прибора ПКВ/М7</t>
    </r>
  </si>
  <si>
    <r>
      <rPr>
        <b/>
        <sz val="8"/>
        <rFont val="Times New Roman"/>
        <family val="1"/>
        <charset val="204"/>
      </rPr>
      <t xml:space="preserve">Н_6054_ВЭ    </t>
    </r>
    <r>
      <rPr>
        <sz val="8"/>
        <rFont val="Times New Roman"/>
        <family val="1"/>
        <charset val="204"/>
      </rPr>
      <t xml:space="preserve">                                          Покупка прибора АИСТ 50/70 СИЗ</t>
    </r>
  </si>
  <si>
    <r>
      <rPr>
        <b/>
        <sz val="8"/>
        <rFont val="Times New Roman"/>
        <family val="1"/>
        <charset val="204"/>
      </rPr>
      <t xml:space="preserve">Н_6055_ВЭ </t>
    </r>
    <r>
      <rPr>
        <sz val="8"/>
        <rFont val="Times New Roman"/>
        <family val="1"/>
        <charset val="204"/>
      </rPr>
      <t xml:space="preserve">                                                   Покупка прибора АИМ - 90А</t>
    </r>
  </si>
  <si>
    <r>
      <rPr>
        <b/>
        <sz val="8"/>
        <rFont val="Times New Roman"/>
        <family val="1"/>
        <charset val="204"/>
      </rPr>
      <t xml:space="preserve">Н_6056_ВЭ   </t>
    </r>
    <r>
      <rPr>
        <sz val="8"/>
        <rFont val="Times New Roman"/>
        <family val="1"/>
        <charset val="204"/>
      </rPr>
      <t xml:space="preserve">                                              Покупка трансформаторного омметра ВИТОК</t>
    </r>
  </si>
  <si>
    <r>
      <rPr>
        <b/>
        <sz val="8"/>
        <rFont val="Times New Roman"/>
        <family val="1"/>
        <charset val="204"/>
      </rPr>
      <t xml:space="preserve">Н_6057_ВЭ      </t>
    </r>
    <r>
      <rPr>
        <sz val="8"/>
        <rFont val="Times New Roman"/>
        <family val="1"/>
        <charset val="204"/>
      </rPr>
      <t xml:space="preserve">                                  Покупка вольтамперфазометра Ретометр-2М</t>
    </r>
  </si>
  <si>
    <r>
      <rPr>
        <b/>
        <sz val="8"/>
        <rFont val="Times New Roman"/>
        <family val="1"/>
        <charset val="204"/>
      </rPr>
      <t xml:space="preserve">Н_6058_ВЭ  </t>
    </r>
    <r>
      <rPr>
        <sz val="8"/>
        <rFont val="Times New Roman"/>
        <family val="1"/>
        <charset val="204"/>
      </rPr>
      <t xml:space="preserve">                                                   Покупка цифрового мегаомметра Е6-32</t>
    </r>
  </si>
  <si>
    <r>
      <rPr>
        <b/>
        <sz val="8"/>
        <rFont val="Times New Roman"/>
        <family val="1"/>
        <charset val="204"/>
      </rPr>
      <t xml:space="preserve">Н_6059_ВЭ  </t>
    </r>
    <r>
      <rPr>
        <sz val="8"/>
        <rFont val="Times New Roman"/>
        <family val="1"/>
        <charset val="204"/>
      </rPr>
      <t xml:space="preserve">                                                 Покупка измерителя сопротивления заземления ИС-10</t>
    </r>
  </si>
  <si>
    <t>0</t>
  </si>
  <si>
    <t>01</t>
  </si>
  <si>
    <t>02</t>
  </si>
  <si>
    <t>03</t>
  </si>
  <si>
    <t>04</t>
  </si>
  <si>
    <t>05</t>
  </si>
  <si>
    <t>06</t>
  </si>
  <si>
    <t>1.1</t>
  </si>
  <si>
    <t>1.1.2</t>
  </si>
  <si>
    <t>1.1.2.1</t>
  </si>
  <si>
    <t>1.1.2.2</t>
  </si>
  <si>
    <t>1.1.3</t>
  </si>
  <si>
    <t>1.1.3.1</t>
  </si>
  <si>
    <t>1.1.3.2</t>
  </si>
  <si>
    <t>1.1.3.1.1</t>
  </si>
  <si>
    <t>1.1.3.1.2</t>
  </si>
  <si>
    <t>1.1.3.1.3</t>
  </si>
  <si>
    <t>1.1.4</t>
  </si>
  <si>
    <t>1.1.4.1</t>
  </si>
  <si>
    <t>1.1.4.2</t>
  </si>
  <si>
    <t>1.1.3.2.1</t>
  </si>
  <si>
    <t>1.1.3.2.2</t>
  </si>
  <si>
    <t>1.1.3.2.3</t>
  </si>
  <si>
    <t>1.2.1.</t>
  </si>
  <si>
    <t>1.2.2.1</t>
  </si>
  <si>
    <t>1.2.1.1</t>
  </si>
  <si>
    <t>1.2.1.2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</si>
  <si>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</si>
  <si>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</si>
  <si>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</si>
  <si>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</si>
  <si>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</si>
  <si>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</si>
  <si>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</si>
  <si>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</si>
  <si>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</si>
  <si>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</si>
  <si>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</si>
  <si>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</si>
  <si>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</si>
  <si>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1.2.2.</t>
  </si>
  <si>
    <t>1.2.2.1.1</t>
  </si>
  <si>
    <t>1.2.2.1.2</t>
  </si>
  <si>
    <t>1.2.2.1.3</t>
  </si>
  <si>
    <t>1.2.2.1.4</t>
  </si>
  <si>
    <t>1.2.2.2.</t>
  </si>
  <si>
    <t>1.2.3.</t>
  </si>
  <si>
    <t>1.2.4</t>
  </si>
  <si>
    <t>1.2.4.1</t>
  </si>
  <si>
    <t>1.2.4.1.1</t>
  </si>
  <si>
    <t>1.2.4.2</t>
  </si>
  <si>
    <t>1.2.4.2.1</t>
  </si>
  <si>
    <t>1.2.4.2.3</t>
  </si>
  <si>
    <t>1.3.2.1</t>
  </si>
  <si>
    <t>1.3.2.2</t>
  </si>
  <si>
    <t>1.3.2.3</t>
  </si>
  <si>
    <t>1.5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</si>
  <si>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</si>
  <si>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</si>
  <si>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</si>
  <si>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</si>
  <si>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</si>
  <si>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</si>
  <si>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</si>
  <si>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</si>
  <si>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</si>
  <si>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</si>
  <si>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</si>
  <si>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</si>
  <si>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</si>
  <si>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</si>
  <si>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</si>
  <si>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</si>
  <si>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</si>
  <si>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</si>
  <si>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</si>
  <si>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</si>
  <si>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</si>
  <si>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</si>
  <si>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</si>
  <si>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</si>
  <si>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-</t>
  </si>
  <si>
    <r>
      <t xml:space="preserve">Е_2006_ВЭ                                                  </t>
    </r>
    <r>
      <rPr>
        <sz val="8"/>
        <rFont val="Times New Roman"/>
        <family val="1"/>
        <charset val="204"/>
      </rPr>
      <t xml:space="preserve"> ПС 110 кВ Артёмовская замена маслянных выключателей ВМГ-133, ВММ-10 кВ на вакуумные с установкой микропроцессорных терминалов защит, монтажем освещения шкафов, прокладкой КЛ 6кВ</t>
    </r>
  </si>
  <si>
    <r>
      <rPr>
        <b/>
        <sz val="8"/>
        <rFont val="Times New Roman"/>
        <family val="1"/>
        <charset val="204"/>
      </rPr>
      <t xml:space="preserve">Е_2011_ВЭ       </t>
    </r>
    <r>
      <rPr>
        <sz val="8"/>
        <rFont val="Times New Roman"/>
        <family val="1"/>
        <charset val="204"/>
      </rPr>
      <t xml:space="preserve">                                     Покупка камер сборных одностороннего обслуживания КСО-366м для замены в ТП</t>
    </r>
  </si>
  <si>
    <r>
      <rPr>
        <b/>
        <sz val="8"/>
        <rFont val="Times New Roman"/>
        <family val="1"/>
        <charset val="204"/>
      </rPr>
      <t xml:space="preserve">Е_2012_ВЭ    </t>
    </r>
    <r>
      <rPr>
        <sz val="8"/>
        <rFont val="Times New Roman"/>
        <family val="1"/>
        <charset val="204"/>
      </rPr>
      <t xml:space="preserve">                                        Покупка комплектных трансформаторных подстанции КТПН-400-6/0,4 кВ для замены изношенных (15 шт.)</t>
    </r>
  </si>
  <si>
    <r>
      <rPr>
        <b/>
        <sz val="8"/>
        <rFont val="Times New Roman"/>
        <family val="1"/>
        <charset val="204"/>
      </rPr>
      <t xml:space="preserve">Е_2013_ВЭ     </t>
    </r>
    <r>
      <rPr>
        <sz val="8"/>
        <rFont val="Times New Roman"/>
        <family val="1"/>
        <charset val="204"/>
      </rPr>
      <t xml:space="preserve">                                 Покупка комплектных трансформаторных подстанции КТПН-630-6/0,4 кВ для замены изношенных (15 шт.)</t>
    </r>
  </si>
  <si>
    <r>
      <rPr>
        <b/>
        <sz val="8"/>
        <rFont val="Times New Roman"/>
        <family val="1"/>
        <charset val="204"/>
      </rPr>
      <t xml:space="preserve">Н_2029_ВЭ   </t>
    </r>
    <r>
      <rPr>
        <sz val="8"/>
        <rFont val="Times New Roman"/>
        <family val="1"/>
        <charset val="204"/>
      </rPr>
      <t xml:space="preserve">                                         Покупка аккумуляторных батарей для электропитания оборудования СДТУ</t>
    </r>
  </si>
  <si>
    <r>
      <rPr>
        <b/>
        <sz val="8"/>
        <rFont val="Times New Roman"/>
        <family val="1"/>
        <charset val="204"/>
      </rPr>
      <t xml:space="preserve">Е_3003_ВЭ  </t>
    </r>
    <r>
      <rPr>
        <sz val="8"/>
        <rFont val="Times New Roman"/>
        <family val="1"/>
        <charset val="204"/>
      </rPr>
      <t xml:space="preserve">                                                      Перевод  ВЛ-110 кВ Таксимо-Мамакан на напряжение 220 кВ со строительством ПС 220 кВ Дяля, Чаянгро</t>
    </r>
  </si>
  <si>
    <r>
      <rPr>
        <b/>
        <sz val="8"/>
        <rFont val="Times New Roman"/>
        <family val="1"/>
        <charset val="204"/>
      </rPr>
      <t xml:space="preserve">Е_6004_ВЭ  </t>
    </r>
    <r>
      <rPr>
        <sz val="8"/>
        <rFont val="Times New Roman"/>
        <family val="1"/>
        <charset val="204"/>
      </rPr>
      <t xml:space="preserve">                                    Покупка лицензии на программное обеспечение для рабочих мест пользователей, включающее в себя лицензии MS Windows Enterprise, MS Office, лицензии на подключение к почтовым серверам, к windows-серверам</t>
    </r>
  </si>
  <si>
    <r>
      <rPr>
        <b/>
        <sz val="8"/>
        <rFont val="Times New Roman"/>
        <family val="1"/>
        <charset val="204"/>
      </rPr>
      <t xml:space="preserve">Е_6005_ВЭ </t>
    </r>
    <r>
      <rPr>
        <sz val="8"/>
        <rFont val="Times New Roman"/>
        <family val="1"/>
        <charset val="204"/>
      </rPr>
      <t xml:space="preserve">                                    Покупка компьютерной техники для оснащения рабочих мест сотрудников АО "Витимэнерго"</t>
    </r>
  </si>
  <si>
    <r>
      <rPr>
        <b/>
        <sz val="8"/>
        <rFont val="Times New Roman"/>
        <family val="1"/>
        <charset val="204"/>
      </rPr>
      <t xml:space="preserve">Е_6006_ВЭ </t>
    </r>
    <r>
      <rPr>
        <sz val="8"/>
        <rFont val="Times New Roman"/>
        <family val="1"/>
        <charset val="204"/>
      </rPr>
      <t xml:space="preserve">                                            Покупка вагон-дома контейнерного типа (на 8 мест) (3 шт.)</t>
    </r>
  </si>
  <si>
    <r>
      <rPr>
        <b/>
        <sz val="8"/>
        <rFont val="Times New Roman"/>
        <family val="1"/>
        <charset val="204"/>
      </rPr>
      <t xml:space="preserve">F_6010_ВЭ   </t>
    </r>
    <r>
      <rPr>
        <sz val="8"/>
        <rFont val="Times New Roman"/>
        <family val="1"/>
        <charset val="204"/>
      </rPr>
      <t xml:space="preserve">                                           Покупка электроотопительных котлов Warmos-48, ЭПО-96 с блоком управления</t>
    </r>
  </si>
  <si>
    <r>
      <rPr>
        <b/>
        <sz val="8"/>
        <rFont val="Times New Roman"/>
        <family val="1"/>
        <charset val="204"/>
      </rPr>
      <t xml:space="preserve">Н_6020_ВЭ   </t>
    </r>
    <r>
      <rPr>
        <sz val="8"/>
        <rFont val="Times New Roman"/>
        <family val="1"/>
        <charset val="204"/>
      </rPr>
      <t xml:space="preserve">                                  Покупка металлических шкафов для сушки и хранения специальной одежды и обуви</t>
    </r>
  </si>
  <si>
    <r>
      <rPr>
        <b/>
        <sz val="8"/>
        <rFont val="Times New Roman"/>
        <family val="1"/>
        <charset val="204"/>
      </rPr>
      <t>Н_6022_ВЭ</t>
    </r>
    <r>
      <rPr>
        <sz val="8"/>
        <rFont val="Times New Roman"/>
        <family val="1"/>
        <charset val="204"/>
      </rPr>
      <t xml:space="preserve">                                      Покупка АЗС контейнерного типа (2 шт.) РЭС-2 и РЭС-5</t>
    </r>
  </si>
  <si>
    <t xml:space="preserve">за 4 квартал  2017 г. </t>
  </si>
  <si>
    <r>
      <rPr>
        <b/>
        <sz val="8"/>
        <rFont val="Times New Roman"/>
        <family val="1"/>
        <charset val="204"/>
      </rPr>
      <t xml:space="preserve">Е_2007_ВЭ      </t>
    </r>
    <r>
      <rPr>
        <sz val="8"/>
        <rFont val="Times New Roman"/>
        <family val="1"/>
        <charset val="204"/>
      </rPr>
      <t xml:space="preserve">                                                          ПС 35 кВ Андреевская установка КРУН-6 кВ с выключателями ВБП-10 кВ</t>
    </r>
  </si>
  <si>
    <t>1.2.1.2.14</t>
  </si>
  <si>
    <r>
      <rPr>
        <b/>
        <sz val="8"/>
        <rFont val="Times New Roman"/>
        <family val="1"/>
        <charset val="204"/>
      </rPr>
      <t xml:space="preserve">Е_2015_ВЭ                                           </t>
    </r>
    <r>
      <rPr>
        <sz val="8"/>
        <rFont val="Times New Roman"/>
        <family val="1"/>
        <charset val="204"/>
      </rPr>
      <t>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</t>
    </r>
  </si>
  <si>
    <r>
      <rPr>
        <b/>
        <sz val="8"/>
        <rFont val="Times New Roman"/>
        <family val="1"/>
        <charset val="204"/>
      </rPr>
      <t xml:space="preserve">Е_2016_ВЭ   </t>
    </r>
    <r>
      <rPr>
        <sz val="8"/>
        <rFont val="Times New Roman"/>
        <family val="1"/>
        <charset val="204"/>
      </rPr>
      <t xml:space="preserve">                                 Реконструкция и развитие поселковых электрических сетей с  увеличением пропускной способности электрических сетей и заменой недогруженных и перегруженных трансформаторов</t>
    </r>
  </si>
  <si>
    <r>
      <rPr>
        <b/>
        <sz val="8"/>
        <rFont val="Times New Roman"/>
        <family val="1"/>
        <charset val="204"/>
      </rPr>
      <t xml:space="preserve">Е_2014_ВЭ  </t>
    </r>
    <r>
      <rPr>
        <sz val="8"/>
        <rFont val="Times New Roman"/>
        <family val="1"/>
        <charset val="204"/>
      </rPr>
      <t xml:space="preserve">                                   Приобретение стоек железобетонных вибрированных для реконструкции ВЛ-6 кВ № 11, 7</t>
    </r>
  </si>
  <si>
    <t>1.2.4.1.2</t>
  </si>
  <si>
    <r>
      <rPr>
        <b/>
        <sz val="8"/>
        <rFont val="Times New Roman"/>
        <family val="1"/>
        <charset val="204"/>
      </rPr>
      <t xml:space="preserve">Е_2019_ВЭ </t>
    </r>
    <r>
      <rPr>
        <sz val="8"/>
        <rFont val="Times New Roman"/>
        <family val="1"/>
        <charset val="204"/>
      </rPr>
      <t xml:space="preserve">                                            Организация ФОЛ (фиксация отключения линии) на ПС 220 кВ Мамакан для системы САОН (спецавтоматики отключения нагрузки)</t>
    </r>
  </si>
  <si>
    <t>1.3.2.4</t>
  </si>
  <si>
    <r>
      <rPr>
        <b/>
        <sz val="8"/>
        <rFont val="Times New Roman"/>
        <family val="1"/>
        <charset val="204"/>
      </rPr>
      <t xml:space="preserve">Е_3005_ВЭ </t>
    </r>
    <r>
      <rPr>
        <sz val="8"/>
        <rFont val="Times New Roman"/>
        <family val="1"/>
        <charset val="204"/>
      </rPr>
      <t xml:space="preserve">                                  Реконструкция ПС 220 кВ Мамакан с расширением 1 СШ 220 кВ и 2 СШ 220 кВ на две ячейки для подключения ВЛ 220 кВ Сухой Лог - Мамакан № 1 и № 2</t>
    </r>
  </si>
  <si>
    <r>
      <rPr>
        <b/>
        <sz val="8"/>
        <rFont val="Times New Roman"/>
        <family val="1"/>
        <charset val="204"/>
      </rPr>
      <t xml:space="preserve">Е_6007_ВЭ </t>
    </r>
    <r>
      <rPr>
        <sz val="8"/>
        <rFont val="Times New Roman"/>
        <family val="1"/>
        <charset val="204"/>
      </rPr>
      <t xml:space="preserve">                                     Приобретение сварочного генератора Eisemann S 6400 (2 шт.)</t>
    </r>
  </si>
  <si>
    <r>
      <rPr>
        <b/>
        <sz val="8"/>
        <rFont val="Times New Roman"/>
        <family val="1"/>
        <charset val="204"/>
      </rPr>
      <t>Н_6061_ВЭ</t>
    </r>
    <r>
      <rPr>
        <sz val="8"/>
        <rFont val="Times New Roman"/>
        <family val="1"/>
        <charset val="204"/>
      </rPr>
      <t xml:space="preserve">                                                     Приобретение вывески и логотипов</t>
    </r>
  </si>
  <si>
    <t>Директор АО "Витимэнерго"</t>
  </si>
  <si>
    <t>________________А. Р. Машковский</t>
  </si>
  <si>
    <t>"_____" ______________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</si>
</sst>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00"/>
  </numFmts>
  <fonts count="12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.5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vertical="top"/>
    </xf>
    <xf numFmtId="0" fontId="6" fillId="0" borderId="6" xfId="0" applyNumberFormat="1" applyFont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top"/>
    </xf>
    <xf numFmtId="0" fontId="6" fillId="0" borderId="6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5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1" fillId="0" borderId="5" xfId="0" applyFont="1" applyFill="1" applyBorder="1" applyAlignment="1">
      <alignment wrapText="1"/>
    </xf>
    <xf numFmtId="0" fontId="10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/>
    <xf numFmtId="49" fontId="8" fillId="0" borderId="5" xfId="0" applyNumberFormat="1" applyFont="1" applyFill="1" applyBorder="1" applyAlignment="1"/>
    <xf numFmtId="49" fontId="2" fillId="0" borderId="5" xfId="0" applyNumberFormat="1" applyFont="1" applyFill="1" applyBorder="1" applyAlignment="1"/>
    <xf numFmtId="4" fontId="10" fillId="0" borderId="5" xfId="0" applyNumberFormat="1" applyFont="1" applyBorder="1" applyAlignment="1">
      <alignment wrapText="1"/>
    </xf>
    <xf numFmtId="4" fontId="1" fillId="0" borderId="5" xfId="0" applyNumberFormat="1" applyFont="1" applyBorder="1" applyAlignment="1">
      <alignment wrapText="1"/>
    </xf>
    <xf numFmtId="4" fontId="1" fillId="0" borderId="5" xfId="0" applyNumberFormat="1" applyFont="1" applyFill="1" applyBorder="1" applyAlignment="1">
      <alignment wrapText="1"/>
    </xf>
    <xf numFmtId="4" fontId="10" fillId="0" borderId="5" xfId="0" applyNumberFormat="1" applyFont="1" applyFill="1" applyBorder="1" applyAlignment="1">
      <alignment wrapText="1"/>
    </xf>
    <xf numFmtId="0" fontId="2" fillId="0" borderId="0" xfId="0" applyNumberFormat="1" applyFont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right"/>
    </xf>
    <xf numFmtId="0" fontId="0" fillId="0" borderId="0" xfId="0" applyAlignment="1"/>
    <xf numFmtId="0" fontId="6" fillId="0" borderId="1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0" fontId="6" fillId="0" borderId="4" xfId="0" applyNumberFormat="1" applyFont="1" applyBorder="1" applyAlignment="1">
      <alignment horizontal="center" vertical="top"/>
    </xf>
    <xf numFmtId="0" fontId="6" fillId="0" borderId="5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6" xfId="0" applyNumberFormat="1" applyFont="1" applyBorder="1" applyAlignment="1">
      <alignment horizontal="center" vertical="top" wrapText="1"/>
    </xf>
    <xf numFmtId="0" fontId="6" fillId="0" borderId="9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/>
    </xf>
    <xf numFmtId="0" fontId="6" fillId="0" borderId="11" xfId="0" applyNumberFormat="1" applyFont="1" applyBorder="1" applyAlignment="1">
      <alignment horizontal="center" vertical="top"/>
    </xf>
    <xf numFmtId="0" fontId="6" fillId="0" borderId="12" xfId="0" applyNumberFormat="1" applyFont="1" applyBorder="1" applyAlignment="1">
      <alignment horizontal="center" vertical="top"/>
    </xf>
    <xf numFmtId="0" fontId="6" fillId="0" borderId="7" xfId="0" applyNumberFormat="1" applyFont="1" applyBorder="1" applyAlignment="1">
      <alignment horizontal="center" vertical="top"/>
    </xf>
    <xf numFmtId="0" fontId="6" fillId="0" borderId="8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CA126"/>
  <sheetViews>
    <sheetView tabSelected="1" topLeftCell="A2" zoomScale="115" zoomScaleNormal="115" zoomScaleSheetLayoutView="100" workbookViewId="0">
      <pane ySplit="26" topLeftCell="A63" activePane="bottomLeft" state="frozen"/>
      <selection activeCell="A2" sqref="A2"/>
      <selection pane="bottomLeft" activeCell="K63" sqref="K63"/>
    </sheetView>
  </sheetViews>
  <sheetFormatPr defaultColWidth="1.42578125" defaultRowHeight="12.75" x14ac:dyDescent="0.2"/>
  <cols>
    <col min="1" max="1" width="7" style="39" customWidth="1"/>
    <col min="2" max="2" width="26.5703125" style="39" customWidth="1"/>
    <col min="3" max="7" width="6.7109375" style="39" customWidth="1"/>
    <col min="8" max="8" width="8.42578125" style="39" customWidth="1"/>
    <col min="9" max="17" width="6.7109375" style="39" customWidth="1"/>
    <col min="18" max="18" width="8.85546875" style="39" customWidth="1"/>
    <col min="19" max="36" width="6.7109375" style="39" customWidth="1"/>
    <col min="37" max="16384" width="1.42578125" style="39"/>
  </cols>
  <sheetData>
    <row r="1" spans="1:79" s="1" customFormat="1" ht="11.25" x14ac:dyDescent="0.2">
      <c r="B1" s="2"/>
      <c r="AJ1" s="3" t="s">
        <v>0</v>
      </c>
    </row>
    <row r="2" spans="1:79" s="1" customFormat="1" x14ac:dyDescent="0.2">
      <c r="B2" s="2"/>
      <c r="AH2" s="58" t="s">
        <v>1</v>
      </c>
      <c r="AI2" s="59"/>
      <c r="AJ2" s="59"/>
    </row>
    <row r="3" spans="1:79" s="4" customFormat="1" ht="15" customHeight="1" x14ac:dyDescent="0.2">
      <c r="B3" s="5"/>
      <c r="AF3" s="60" t="s">
        <v>2</v>
      </c>
      <c r="AG3" s="61"/>
      <c r="AH3" s="61"/>
      <c r="AI3" s="61"/>
      <c r="AJ3" s="61"/>
    </row>
    <row r="4" spans="1:79" s="6" customFormat="1" ht="14.25" x14ac:dyDescent="0.2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</row>
    <row r="5" spans="1:79" s="6" customFormat="1" ht="14.25" x14ac:dyDescent="0.2">
      <c r="A5" s="62" t="s">
        <v>246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</row>
    <row r="6" spans="1:79" s="8" customFormat="1" ht="8.1" customHeight="1" x14ac:dyDescent="0.2">
      <c r="B6" s="9"/>
    </row>
    <row r="7" spans="1:79" s="8" customFormat="1" ht="15" customHeight="1" x14ac:dyDescent="0.2">
      <c r="B7" s="9"/>
      <c r="AG7" s="63" t="s">
        <v>4</v>
      </c>
      <c r="AH7" s="64"/>
      <c r="AI7" s="64"/>
      <c r="AJ7" s="64"/>
    </row>
    <row r="8" spans="1:79" s="8" customFormat="1" ht="35.25" customHeight="1" x14ac:dyDescent="0.2">
      <c r="B8" s="9"/>
      <c r="AG8" s="57" t="s">
        <v>258</v>
      </c>
      <c r="AH8" s="57"/>
      <c r="AI8" s="57"/>
      <c r="AJ8" s="57"/>
    </row>
    <row r="9" spans="1:79" s="8" customFormat="1" ht="26.25" customHeight="1" x14ac:dyDescent="0.2">
      <c r="B9" s="9"/>
      <c r="R9" s="10"/>
      <c r="AE9" s="65" t="s">
        <v>259</v>
      </c>
      <c r="AF9" s="65"/>
      <c r="AG9" s="65"/>
      <c r="AH9" s="65"/>
      <c r="AI9" s="65"/>
      <c r="AJ9" s="65"/>
    </row>
    <row r="10" spans="1:79" s="11" customFormat="1" ht="12" x14ac:dyDescent="0.2">
      <c r="B10" s="12"/>
      <c r="C10" s="8"/>
      <c r="D10" s="8"/>
      <c r="E10" s="8"/>
      <c r="F10" s="8"/>
      <c r="G10" s="8"/>
      <c r="H10" s="10"/>
      <c r="I10" s="8"/>
      <c r="J10" s="8"/>
      <c r="AE10" s="66" t="s">
        <v>5</v>
      </c>
      <c r="AF10" s="66"/>
      <c r="AG10" s="66"/>
      <c r="AH10" s="66"/>
      <c r="AI10" s="66"/>
      <c r="AJ10" s="66"/>
    </row>
    <row r="11" spans="1:79" s="8" customFormat="1" x14ac:dyDescent="0.2">
      <c r="B11" s="9"/>
      <c r="H11" s="13"/>
      <c r="M11" s="10"/>
      <c r="R11" s="13"/>
      <c r="AE11" s="4"/>
      <c r="AG11" s="67" t="s">
        <v>260</v>
      </c>
      <c r="AH11" s="68"/>
      <c r="AI11" s="68"/>
      <c r="AJ11" s="68"/>
    </row>
    <row r="12" spans="1:79" s="8" customFormat="1" ht="12" x14ac:dyDescent="0.2">
      <c r="B12" s="9"/>
      <c r="H12" s="14"/>
      <c r="R12" s="14"/>
      <c r="AE12" s="4"/>
      <c r="AG12" s="15"/>
      <c r="AH12" s="15"/>
      <c r="AI12" s="16"/>
      <c r="AJ12" s="8" t="s">
        <v>6</v>
      </c>
    </row>
    <row r="13" spans="1:79" s="8" customFormat="1" ht="8.1" customHeight="1" x14ac:dyDescent="0.2">
      <c r="B13" s="9"/>
    </row>
    <row r="14" spans="1:79" s="17" customFormat="1" ht="10.5" x14ac:dyDescent="0.2">
      <c r="A14" s="69" t="s">
        <v>7</v>
      </c>
      <c r="B14" s="69" t="s">
        <v>8</v>
      </c>
      <c r="C14" s="72" t="s">
        <v>9</v>
      </c>
      <c r="D14" s="73"/>
      <c r="E14" s="73"/>
      <c r="F14" s="73"/>
      <c r="G14" s="73"/>
      <c r="H14" s="72" t="s">
        <v>10</v>
      </c>
      <c r="I14" s="73"/>
      <c r="J14" s="73"/>
      <c r="K14" s="73"/>
      <c r="L14" s="73"/>
      <c r="M14" s="72" t="s">
        <v>11</v>
      </c>
      <c r="N14" s="73"/>
      <c r="O14" s="73"/>
      <c r="P14" s="73"/>
      <c r="Q14" s="74"/>
      <c r="R14" s="72" t="s">
        <v>12</v>
      </c>
      <c r="S14" s="73"/>
      <c r="T14" s="73"/>
      <c r="U14" s="73"/>
      <c r="V14" s="73"/>
      <c r="W14" s="75" t="s">
        <v>13</v>
      </c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</row>
    <row r="15" spans="1:79" s="17" customFormat="1" ht="10.5" x14ac:dyDescent="0.2">
      <c r="A15" s="70"/>
      <c r="B15" s="70"/>
      <c r="C15" s="89" t="s">
        <v>14</v>
      </c>
      <c r="D15" s="66"/>
      <c r="E15" s="66"/>
      <c r="F15" s="66"/>
      <c r="G15" s="66"/>
      <c r="H15" s="89" t="s">
        <v>15</v>
      </c>
      <c r="I15" s="66"/>
      <c r="J15" s="66"/>
      <c r="K15" s="66"/>
      <c r="L15" s="66"/>
      <c r="M15" s="89" t="s">
        <v>16</v>
      </c>
      <c r="N15" s="66"/>
      <c r="O15" s="66"/>
      <c r="P15" s="66"/>
      <c r="Q15" s="90"/>
      <c r="R15" s="89" t="s">
        <v>17</v>
      </c>
      <c r="S15" s="66"/>
      <c r="T15" s="66"/>
      <c r="U15" s="66"/>
      <c r="V15" s="66"/>
      <c r="W15" s="77" t="s">
        <v>18</v>
      </c>
      <c r="X15" s="78"/>
      <c r="Y15" s="78"/>
      <c r="Z15" s="79"/>
      <c r="AA15" s="77" t="s">
        <v>19</v>
      </c>
      <c r="AB15" s="78"/>
      <c r="AC15" s="78"/>
      <c r="AD15" s="79"/>
      <c r="AE15" s="77" t="s">
        <v>20</v>
      </c>
      <c r="AF15" s="78"/>
      <c r="AG15" s="78"/>
      <c r="AH15" s="78"/>
      <c r="AI15" s="79"/>
      <c r="AJ15" s="83" t="s">
        <v>21</v>
      </c>
    </row>
    <row r="16" spans="1:79" s="17" customFormat="1" ht="10.5" x14ac:dyDescent="0.2">
      <c r="A16" s="71"/>
      <c r="B16" s="71"/>
      <c r="C16" s="86"/>
      <c r="D16" s="87"/>
      <c r="E16" s="87"/>
      <c r="F16" s="87"/>
      <c r="G16" s="87"/>
      <c r="H16" s="86"/>
      <c r="I16" s="87"/>
      <c r="J16" s="87"/>
      <c r="K16" s="87"/>
      <c r="L16" s="87"/>
      <c r="M16" s="86" t="s">
        <v>22</v>
      </c>
      <c r="N16" s="87"/>
      <c r="O16" s="87"/>
      <c r="P16" s="87"/>
      <c r="Q16" s="88"/>
      <c r="R16" s="86" t="s">
        <v>15</v>
      </c>
      <c r="S16" s="87"/>
      <c r="T16" s="87"/>
      <c r="U16" s="87"/>
      <c r="V16" s="87"/>
      <c r="W16" s="80"/>
      <c r="X16" s="81"/>
      <c r="Y16" s="81"/>
      <c r="Z16" s="82"/>
      <c r="AA16" s="80"/>
      <c r="AB16" s="81"/>
      <c r="AC16" s="81"/>
      <c r="AD16" s="82"/>
      <c r="AE16" s="80"/>
      <c r="AF16" s="81"/>
      <c r="AG16" s="81"/>
      <c r="AH16" s="81"/>
      <c r="AI16" s="82"/>
      <c r="AJ16" s="84"/>
    </row>
    <row r="17" spans="1:39" s="17" customFormat="1" ht="10.5" x14ac:dyDescent="0.2">
      <c r="A17" s="18"/>
      <c r="B17" s="19" t="s">
        <v>23</v>
      </c>
      <c r="C17" s="20" t="s">
        <v>24</v>
      </c>
      <c r="D17" s="20" t="s">
        <v>25</v>
      </c>
      <c r="E17" s="20" t="s">
        <v>26</v>
      </c>
      <c r="F17" s="20" t="s">
        <v>27</v>
      </c>
      <c r="G17" s="20" t="s">
        <v>28</v>
      </c>
      <c r="H17" s="20" t="s">
        <v>24</v>
      </c>
      <c r="I17" s="20" t="s">
        <v>25</v>
      </c>
      <c r="J17" s="20" t="s">
        <v>26</v>
      </c>
      <c r="K17" s="20" t="s">
        <v>27</v>
      </c>
      <c r="L17" s="20" t="s">
        <v>28</v>
      </c>
      <c r="M17" s="20" t="s">
        <v>24</v>
      </c>
      <c r="N17" s="20" t="s">
        <v>25</v>
      </c>
      <c r="O17" s="20" t="s">
        <v>26</v>
      </c>
      <c r="P17" s="20" t="s">
        <v>27</v>
      </c>
      <c r="Q17" s="20" t="s">
        <v>28</v>
      </c>
      <c r="R17" s="20" t="s">
        <v>24</v>
      </c>
      <c r="S17" s="20" t="s">
        <v>25</v>
      </c>
      <c r="T17" s="20" t="s">
        <v>26</v>
      </c>
      <c r="U17" s="20" t="s">
        <v>27</v>
      </c>
      <c r="V17" s="20" t="s">
        <v>28</v>
      </c>
      <c r="W17" s="20" t="s">
        <v>29</v>
      </c>
      <c r="X17" s="20" t="s">
        <v>30</v>
      </c>
      <c r="Y17" s="20" t="s">
        <v>31</v>
      </c>
      <c r="Z17" s="20" t="s">
        <v>32</v>
      </c>
      <c r="AA17" s="20" t="s">
        <v>29</v>
      </c>
      <c r="AB17" s="20" t="s">
        <v>30</v>
      </c>
      <c r="AC17" s="20" t="s">
        <v>33</v>
      </c>
      <c r="AD17" s="20" t="s">
        <v>34</v>
      </c>
      <c r="AE17" s="20" t="s">
        <v>29</v>
      </c>
      <c r="AF17" s="20" t="s">
        <v>30</v>
      </c>
      <c r="AG17" s="20" t="s">
        <v>35</v>
      </c>
      <c r="AH17" s="20" t="s">
        <v>36</v>
      </c>
      <c r="AI17" s="20" t="s">
        <v>28</v>
      </c>
      <c r="AJ17" s="84"/>
    </row>
    <row r="18" spans="1:39" s="17" customFormat="1" ht="10.5" x14ac:dyDescent="0.2">
      <c r="A18" s="18"/>
      <c r="B18" s="21"/>
      <c r="C18" s="20"/>
      <c r="D18" s="20"/>
      <c r="E18" s="20"/>
      <c r="F18" s="20" t="s">
        <v>37</v>
      </c>
      <c r="G18" s="20" t="s">
        <v>38</v>
      </c>
      <c r="H18" s="20"/>
      <c r="I18" s="20"/>
      <c r="J18" s="20"/>
      <c r="K18" s="20" t="s">
        <v>37</v>
      </c>
      <c r="L18" s="20" t="s">
        <v>38</v>
      </c>
      <c r="M18" s="20"/>
      <c r="N18" s="20"/>
      <c r="O18" s="20"/>
      <c r="P18" s="20" t="s">
        <v>37</v>
      </c>
      <c r="Q18" s="20" t="s">
        <v>38</v>
      </c>
      <c r="R18" s="20"/>
      <c r="S18" s="20"/>
      <c r="T18" s="20"/>
      <c r="U18" s="20" t="s">
        <v>37</v>
      </c>
      <c r="V18" s="20" t="s">
        <v>38</v>
      </c>
      <c r="W18" s="20" t="s">
        <v>39</v>
      </c>
      <c r="X18" s="20" t="s">
        <v>40</v>
      </c>
      <c r="Y18" s="20" t="s">
        <v>41</v>
      </c>
      <c r="Z18" s="20" t="s">
        <v>42</v>
      </c>
      <c r="AA18" s="20" t="s">
        <v>39</v>
      </c>
      <c r="AB18" s="20" t="s">
        <v>40</v>
      </c>
      <c r="AC18" s="20" t="s">
        <v>43</v>
      </c>
      <c r="AD18" s="20" t="s">
        <v>41</v>
      </c>
      <c r="AE18" s="20" t="s">
        <v>39</v>
      </c>
      <c r="AF18" s="20" t="s">
        <v>40</v>
      </c>
      <c r="AG18" s="20" t="s">
        <v>44</v>
      </c>
      <c r="AH18" s="20" t="s">
        <v>45</v>
      </c>
      <c r="AI18" s="20" t="s">
        <v>46</v>
      </c>
      <c r="AJ18" s="84"/>
    </row>
    <row r="19" spans="1:39" s="17" customFormat="1" ht="10.5" x14ac:dyDescent="0.2">
      <c r="A19" s="18"/>
      <c r="B19" s="21"/>
      <c r="C19" s="20"/>
      <c r="D19" s="20"/>
      <c r="E19" s="20"/>
      <c r="F19" s="20" t="s">
        <v>47</v>
      </c>
      <c r="G19" s="20"/>
      <c r="H19" s="20"/>
      <c r="I19" s="20"/>
      <c r="J19" s="20"/>
      <c r="K19" s="20" t="s">
        <v>47</v>
      </c>
      <c r="L19" s="20"/>
      <c r="M19" s="20"/>
      <c r="N19" s="20"/>
      <c r="O19" s="20"/>
      <c r="P19" s="20" t="s">
        <v>47</v>
      </c>
      <c r="Q19" s="20"/>
      <c r="R19" s="20"/>
      <c r="S19" s="20"/>
      <c r="T19" s="20"/>
      <c r="U19" s="20" t="s">
        <v>47</v>
      </c>
      <c r="V19" s="20"/>
      <c r="W19" s="20" t="s">
        <v>48</v>
      </c>
      <c r="X19" s="20" t="s">
        <v>49</v>
      </c>
      <c r="Y19" s="20" t="s">
        <v>50</v>
      </c>
      <c r="Z19" s="20" t="s">
        <v>51</v>
      </c>
      <c r="AA19" s="20" t="s">
        <v>48</v>
      </c>
      <c r="AB19" s="20" t="s">
        <v>49</v>
      </c>
      <c r="AC19" s="20" t="s">
        <v>52</v>
      </c>
      <c r="AD19" s="20" t="s">
        <v>50</v>
      </c>
      <c r="AE19" s="20" t="s">
        <v>48</v>
      </c>
      <c r="AF19" s="20" t="s">
        <v>49</v>
      </c>
      <c r="AG19" s="20"/>
      <c r="AH19" s="20"/>
      <c r="AI19" s="20" t="s">
        <v>41</v>
      </c>
      <c r="AJ19" s="84"/>
    </row>
    <row r="20" spans="1:39" s="17" customFormat="1" ht="10.5" x14ac:dyDescent="0.2">
      <c r="A20" s="18"/>
      <c r="B20" s="21"/>
      <c r="C20" s="20"/>
      <c r="D20" s="20"/>
      <c r="E20" s="20"/>
      <c r="F20" s="20" t="s">
        <v>53</v>
      </c>
      <c r="G20" s="20"/>
      <c r="H20" s="20"/>
      <c r="I20" s="20"/>
      <c r="J20" s="20"/>
      <c r="K20" s="20" t="s">
        <v>53</v>
      </c>
      <c r="L20" s="20"/>
      <c r="M20" s="20"/>
      <c r="N20" s="20"/>
      <c r="O20" s="20"/>
      <c r="P20" s="20" t="s">
        <v>53</v>
      </c>
      <c r="Q20" s="20"/>
      <c r="R20" s="20"/>
      <c r="S20" s="20"/>
      <c r="T20" s="20"/>
      <c r="U20" s="20" t="s">
        <v>53</v>
      </c>
      <c r="V20" s="20"/>
      <c r="W20" s="20" t="s">
        <v>54</v>
      </c>
      <c r="X20" s="20" t="s">
        <v>55</v>
      </c>
      <c r="Y20" s="20"/>
      <c r="Z20" s="20" t="s">
        <v>56</v>
      </c>
      <c r="AA20" s="20" t="s">
        <v>54</v>
      </c>
      <c r="AB20" s="20" t="s">
        <v>55</v>
      </c>
      <c r="AC20" s="20" t="s">
        <v>57</v>
      </c>
      <c r="AD20" s="20"/>
      <c r="AE20" s="20" t="s">
        <v>54</v>
      </c>
      <c r="AF20" s="20" t="s">
        <v>55</v>
      </c>
      <c r="AG20" s="20"/>
      <c r="AH20" s="20"/>
      <c r="AI20" s="20" t="s">
        <v>58</v>
      </c>
      <c r="AJ20" s="84"/>
    </row>
    <row r="21" spans="1:39" s="17" customFormat="1" ht="10.5" x14ac:dyDescent="0.2">
      <c r="A21" s="18"/>
      <c r="B21" s="21"/>
      <c r="C21" s="20"/>
      <c r="D21" s="20"/>
      <c r="E21" s="20"/>
      <c r="F21" s="20" t="s">
        <v>59</v>
      </c>
      <c r="G21" s="20"/>
      <c r="H21" s="20"/>
      <c r="I21" s="20"/>
      <c r="J21" s="20"/>
      <c r="K21" s="20" t="s">
        <v>59</v>
      </c>
      <c r="L21" s="20"/>
      <c r="M21" s="20"/>
      <c r="N21" s="20"/>
      <c r="O21" s="20"/>
      <c r="P21" s="20" t="s">
        <v>59</v>
      </c>
      <c r="Q21" s="20"/>
      <c r="R21" s="20"/>
      <c r="S21" s="20"/>
      <c r="T21" s="20"/>
      <c r="U21" s="20" t="s">
        <v>59</v>
      </c>
      <c r="V21" s="20"/>
      <c r="W21" s="20" t="s">
        <v>60</v>
      </c>
      <c r="X21" s="20" t="s">
        <v>61</v>
      </c>
      <c r="Y21" s="20"/>
      <c r="Z21" s="20" t="s">
        <v>62</v>
      </c>
      <c r="AA21" s="20" t="s">
        <v>60</v>
      </c>
      <c r="AB21" s="20" t="s">
        <v>61</v>
      </c>
      <c r="AC21" s="20" t="s">
        <v>63</v>
      </c>
      <c r="AD21" s="20"/>
      <c r="AE21" s="20" t="s">
        <v>60</v>
      </c>
      <c r="AF21" s="20" t="s">
        <v>61</v>
      </c>
      <c r="AG21" s="20"/>
      <c r="AH21" s="20"/>
      <c r="AI21" s="20"/>
      <c r="AJ21" s="84"/>
    </row>
    <row r="22" spans="1:39" s="17" customFormat="1" ht="10.5" x14ac:dyDescent="0.2">
      <c r="A22" s="18"/>
      <c r="B22" s="21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 t="s">
        <v>64</v>
      </c>
      <c r="Y22" s="20"/>
      <c r="Z22" s="20" t="s">
        <v>65</v>
      </c>
      <c r="AA22" s="20"/>
      <c r="AB22" s="20" t="s">
        <v>64</v>
      </c>
      <c r="AC22" s="20" t="s">
        <v>66</v>
      </c>
      <c r="AD22" s="20"/>
      <c r="AE22" s="20"/>
      <c r="AF22" s="20" t="s">
        <v>64</v>
      </c>
      <c r="AG22" s="20"/>
      <c r="AH22" s="20"/>
      <c r="AI22" s="20"/>
      <c r="AJ22" s="84"/>
    </row>
    <row r="23" spans="1:39" s="17" customFormat="1" ht="10.5" x14ac:dyDescent="0.2">
      <c r="A23" s="18"/>
      <c r="B23" s="21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 t="s">
        <v>67</v>
      </c>
      <c r="Y23" s="20"/>
      <c r="Z23" s="20"/>
      <c r="AA23" s="20"/>
      <c r="AB23" s="20" t="s">
        <v>67</v>
      </c>
      <c r="AC23" s="20" t="s">
        <v>68</v>
      </c>
      <c r="AD23" s="20"/>
      <c r="AE23" s="20"/>
      <c r="AF23" s="20" t="s">
        <v>67</v>
      </c>
      <c r="AG23" s="20"/>
      <c r="AH23" s="20"/>
      <c r="AI23" s="20"/>
      <c r="AJ23" s="84"/>
    </row>
    <row r="24" spans="1:39" s="17" customFormat="1" ht="10.5" x14ac:dyDescent="0.2">
      <c r="A24" s="18"/>
      <c r="B24" s="21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 t="s">
        <v>69</v>
      </c>
      <c r="AD24" s="20"/>
      <c r="AE24" s="20"/>
      <c r="AF24" s="20"/>
      <c r="AG24" s="20"/>
      <c r="AH24" s="20"/>
      <c r="AI24" s="20"/>
      <c r="AJ24" s="84"/>
    </row>
    <row r="25" spans="1:39" s="17" customFormat="1" ht="10.5" x14ac:dyDescent="0.2">
      <c r="A25" s="18"/>
      <c r="B25" s="21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 t="s">
        <v>70</v>
      </c>
      <c r="AD25" s="20"/>
      <c r="AE25" s="20"/>
      <c r="AF25" s="20"/>
      <c r="AG25" s="20"/>
      <c r="AH25" s="20"/>
      <c r="AI25" s="20"/>
      <c r="AJ25" s="85"/>
    </row>
    <row r="26" spans="1:39" s="23" customFormat="1" ht="10.5" x14ac:dyDescent="0.2">
      <c r="A26" s="22">
        <v>1</v>
      </c>
      <c r="B26" s="22">
        <v>2</v>
      </c>
      <c r="C26" s="22">
        <v>3</v>
      </c>
      <c r="D26" s="22">
        <v>4</v>
      </c>
      <c r="E26" s="22">
        <v>5</v>
      </c>
      <c r="F26" s="22">
        <v>6</v>
      </c>
      <c r="G26" s="22">
        <v>7</v>
      </c>
      <c r="H26" s="22">
        <v>8</v>
      </c>
      <c r="I26" s="22">
        <v>9</v>
      </c>
      <c r="J26" s="22">
        <v>10</v>
      </c>
      <c r="K26" s="22">
        <v>11</v>
      </c>
      <c r="L26" s="22">
        <v>12</v>
      </c>
      <c r="M26" s="22">
        <v>13</v>
      </c>
      <c r="N26" s="22">
        <v>14</v>
      </c>
      <c r="O26" s="22">
        <v>15</v>
      </c>
      <c r="P26" s="22">
        <v>16</v>
      </c>
      <c r="Q26" s="22">
        <v>17</v>
      </c>
      <c r="R26" s="22">
        <v>18</v>
      </c>
      <c r="S26" s="22">
        <v>19</v>
      </c>
      <c r="T26" s="22">
        <v>20</v>
      </c>
      <c r="U26" s="22">
        <v>21</v>
      </c>
      <c r="V26" s="22">
        <v>22</v>
      </c>
      <c r="W26" s="22">
        <v>23</v>
      </c>
      <c r="X26" s="22">
        <v>24</v>
      </c>
      <c r="Y26" s="22">
        <v>25</v>
      </c>
      <c r="Z26" s="22">
        <v>26</v>
      </c>
      <c r="AA26" s="22">
        <v>27</v>
      </c>
      <c r="AB26" s="22">
        <v>28</v>
      </c>
      <c r="AC26" s="22">
        <v>29</v>
      </c>
      <c r="AD26" s="22">
        <v>30</v>
      </c>
      <c r="AE26" s="22">
        <v>31</v>
      </c>
      <c r="AF26" s="22">
        <v>32</v>
      </c>
      <c r="AG26" s="22">
        <v>33</v>
      </c>
      <c r="AH26" s="22">
        <v>34</v>
      </c>
      <c r="AI26" s="22">
        <v>35</v>
      </c>
      <c r="AJ26" s="22">
        <v>36</v>
      </c>
    </row>
    <row r="27" spans="1:39" s="24" customFormat="1" ht="28.5" customHeight="1" x14ac:dyDescent="0.2">
      <c r="A27" s="47" t="s">
        <v>152</v>
      </c>
      <c r="B27" s="44" t="s">
        <v>82</v>
      </c>
      <c r="C27" s="53">
        <f>SUM(C28:C33)</f>
        <v>266.31776237999998</v>
      </c>
      <c r="D27" s="53">
        <f t="shared" ref="D27:V27" si="0">SUM(D28:D33)</f>
        <v>48.82</v>
      </c>
      <c r="E27" s="53">
        <f t="shared" si="0"/>
        <v>53.830000000000005</v>
      </c>
      <c r="F27" s="53">
        <f t="shared" si="0"/>
        <v>163.66776238</v>
      </c>
      <c r="G27" s="53">
        <f t="shared" si="0"/>
        <v>0</v>
      </c>
      <c r="H27" s="53">
        <f t="shared" si="0"/>
        <v>521.22248881920007</v>
      </c>
      <c r="I27" s="53">
        <f t="shared" si="0"/>
        <v>3.3157999999999999</v>
      </c>
      <c r="J27" s="53">
        <f t="shared" si="0"/>
        <v>10.62189901</v>
      </c>
      <c r="K27" s="53">
        <f t="shared" si="0"/>
        <v>61.689030497200001</v>
      </c>
      <c r="L27" s="53">
        <f t="shared" si="0"/>
        <v>445.59575931199998</v>
      </c>
      <c r="M27" s="53">
        <f t="shared" si="0"/>
        <v>-254.90472643920003</v>
      </c>
      <c r="N27" s="53">
        <f t="shared" si="0"/>
        <v>45.504199999999997</v>
      </c>
      <c r="O27" s="53">
        <f t="shared" si="0"/>
        <v>43.208100989999998</v>
      </c>
      <c r="P27" s="53">
        <f t="shared" si="0"/>
        <v>101.97873188279999</v>
      </c>
      <c r="Q27" s="53">
        <f t="shared" si="0"/>
        <v>-445.59575931199998</v>
      </c>
      <c r="R27" s="53">
        <f t="shared" si="0"/>
        <v>85.798363251200016</v>
      </c>
      <c r="S27" s="53">
        <f t="shared" si="0"/>
        <v>6.6505829999999992</v>
      </c>
      <c r="T27" s="53">
        <f t="shared" si="0"/>
        <v>7.2871160100000001</v>
      </c>
      <c r="U27" s="53">
        <f t="shared" si="0"/>
        <v>70.845349529999993</v>
      </c>
      <c r="V27" s="53">
        <f t="shared" si="0"/>
        <v>1.0153147112000001</v>
      </c>
      <c r="W27" s="42" t="s">
        <v>233</v>
      </c>
      <c r="X27" s="42" t="s">
        <v>233</v>
      </c>
      <c r="Y27" s="42" t="s">
        <v>233</v>
      </c>
      <c r="Z27" s="42" t="s">
        <v>233</v>
      </c>
      <c r="AA27" s="42" t="s">
        <v>233</v>
      </c>
      <c r="AB27" s="42" t="s">
        <v>233</v>
      </c>
      <c r="AC27" s="42" t="s">
        <v>233</v>
      </c>
      <c r="AD27" s="42" t="s">
        <v>233</v>
      </c>
      <c r="AE27" s="42" t="s">
        <v>233</v>
      </c>
      <c r="AF27" s="42" t="s">
        <v>233</v>
      </c>
      <c r="AG27" s="42" t="s">
        <v>233</v>
      </c>
      <c r="AH27" s="42" t="s">
        <v>233</v>
      </c>
      <c r="AI27" s="42" t="s">
        <v>233</v>
      </c>
      <c r="AJ27" s="42" t="s">
        <v>233</v>
      </c>
    </row>
    <row r="28" spans="1:39" s="28" customFormat="1" ht="15.75" customHeight="1" x14ac:dyDescent="0.2">
      <c r="A28" s="49" t="s">
        <v>153</v>
      </c>
      <c r="B28" s="45" t="s">
        <v>83</v>
      </c>
      <c r="C28" s="54">
        <f>SUM(C34)</f>
        <v>0</v>
      </c>
      <c r="D28" s="54">
        <f t="shared" ref="D28:V28" si="1">SUM(D34)</f>
        <v>0</v>
      </c>
      <c r="E28" s="54">
        <f t="shared" si="1"/>
        <v>0</v>
      </c>
      <c r="F28" s="54">
        <f t="shared" si="1"/>
        <v>0</v>
      </c>
      <c r="G28" s="54">
        <f t="shared" si="1"/>
        <v>0</v>
      </c>
      <c r="H28" s="54">
        <f t="shared" si="1"/>
        <v>0</v>
      </c>
      <c r="I28" s="54">
        <f t="shared" si="1"/>
        <v>0</v>
      </c>
      <c r="J28" s="54">
        <f t="shared" si="1"/>
        <v>0</v>
      </c>
      <c r="K28" s="54">
        <f t="shared" si="1"/>
        <v>0</v>
      </c>
      <c r="L28" s="54">
        <f t="shared" si="1"/>
        <v>0</v>
      </c>
      <c r="M28" s="54">
        <f t="shared" si="1"/>
        <v>0</v>
      </c>
      <c r="N28" s="54">
        <f t="shared" si="1"/>
        <v>0</v>
      </c>
      <c r="O28" s="54">
        <f t="shared" si="1"/>
        <v>0</v>
      </c>
      <c r="P28" s="54">
        <f t="shared" si="1"/>
        <v>0</v>
      </c>
      <c r="Q28" s="54">
        <f t="shared" si="1"/>
        <v>0</v>
      </c>
      <c r="R28" s="54">
        <f t="shared" si="1"/>
        <v>0</v>
      </c>
      <c r="S28" s="54">
        <f t="shared" si="1"/>
        <v>0</v>
      </c>
      <c r="T28" s="54">
        <f t="shared" si="1"/>
        <v>0</v>
      </c>
      <c r="U28" s="54">
        <f t="shared" si="1"/>
        <v>0</v>
      </c>
      <c r="V28" s="54">
        <f t="shared" si="1"/>
        <v>0</v>
      </c>
      <c r="W28" s="42" t="s">
        <v>233</v>
      </c>
      <c r="X28" s="42" t="s">
        <v>233</v>
      </c>
      <c r="Y28" s="42" t="s">
        <v>233</v>
      </c>
      <c r="Z28" s="42" t="s">
        <v>233</v>
      </c>
      <c r="AA28" s="42" t="s">
        <v>233</v>
      </c>
      <c r="AB28" s="42" t="s">
        <v>233</v>
      </c>
      <c r="AC28" s="42" t="s">
        <v>233</v>
      </c>
      <c r="AD28" s="42" t="s">
        <v>233</v>
      </c>
      <c r="AE28" s="42" t="s">
        <v>233</v>
      </c>
      <c r="AF28" s="42" t="s">
        <v>233</v>
      </c>
      <c r="AG28" s="42" t="s">
        <v>233</v>
      </c>
      <c r="AH28" s="42" t="s">
        <v>233</v>
      </c>
      <c r="AI28" s="42" t="s">
        <v>233</v>
      </c>
      <c r="AJ28" s="42" t="s">
        <v>233</v>
      </c>
    </row>
    <row r="29" spans="1:39" s="28" customFormat="1" ht="24" customHeight="1" x14ac:dyDescent="0.2">
      <c r="A29" s="49" t="s">
        <v>154</v>
      </c>
      <c r="B29" s="45" t="s">
        <v>84</v>
      </c>
      <c r="C29" s="54">
        <f>SUM(C54)</f>
        <v>56.730000000000004</v>
      </c>
      <c r="D29" s="54">
        <f t="shared" ref="D29:V29" si="2">SUM(D54)</f>
        <v>7.75</v>
      </c>
      <c r="E29" s="54">
        <f t="shared" si="2"/>
        <v>48.980000000000004</v>
      </c>
      <c r="F29" s="54">
        <f t="shared" si="2"/>
        <v>0</v>
      </c>
      <c r="G29" s="54">
        <f t="shared" si="2"/>
        <v>0</v>
      </c>
      <c r="H29" s="54">
        <f t="shared" si="2"/>
        <v>20.791762426000002</v>
      </c>
      <c r="I29" s="54">
        <f t="shared" si="2"/>
        <v>0</v>
      </c>
      <c r="J29" s="54">
        <f t="shared" si="2"/>
        <v>2.3375210100000001</v>
      </c>
      <c r="K29" s="54">
        <f t="shared" si="2"/>
        <v>17.609924604</v>
      </c>
      <c r="L29" s="54">
        <f t="shared" si="2"/>
        <v>0.84431681199999997</v>
      </c>
      <c r="M29" s="54">
        <f t="shared" si="2"/>
        <v>35.938237573999999</v>
      </c>
      <c r="N29" s="54">
        <f t="shared" si="2"/>
        <v>7.75</v>
      </c>
      <c r="O29" s="54">
        <f t="shared" si="2"/>
        <v>46.642478990000001</v>
      </c>
      <c r="P29" s="54">
        <f t="shared" si="2"/>
        <v>-17.609924604</v>
      </c>
      <c r="Q29" s="54">
        <f t="shared" si="2"/>
        <v>-0.84431681199999997</v>
      </c>
      <c r="R29" s="54">
        <f t="shared" si="2"/>
        <v>29.664232731200006</v>
      </c>
      <c r="S29" s="54">
        <f t="shared" si="2"/>
        <v>0</v>
      </c>
      <c r="T29" s="54">
        <f t="shared" si="2"/>
        <v>2.3375210100000001</v>
      </c>
      <c r="U29" s="54">
        <f t="shared" si="2"/>
        <v>26.482839510000002</v>
      </c>
      <c r="V29" s="54">
        <f t="shared" si="2"/>
        <v>0.84387221120000011</v>
      </c>
      <c r="W29" s="42" t="s">
        <v>233</v>
      </c>
      <c r="X29" s="42" t="s">
        <v>233</v>
      </c>
      <c r="Y29" s="42" t="s">
        <v>233</v>
      </c>
      <c r="Z29" s="42" t="s">
        <v>233</v>
      </c>
      <c r="AA29" s="42" t="s">
        <v>233</v>
      </c>
      <c r="AB29" s="42" t="s">
        <v>233</v>
      </c>
      <c r="AC29" s="42" t="s">
        <v>233</v>
      </c>
      <c r="AD29" s="42" t="s">
        <v>233</v>
      </c>
      <c r="AE29" s="42" t="s">
        <v>233</v>
      </c>
      <c r="AF29" s="42" t="s">
        <v>233</v>
      </c>
      <c r="AG29" s="42" t="s">
        <v>233</v>
      </c>
      <c r="AH29" s="42" t="s">
        <v>233</v>
      </c>
      <c r="AI29" s="42" t="s">
        <v>233</v>
      </c>
      <c r="AJ29" s="42" t="s">
        <v>233</v>
      </c>
    </row>
    <row r="30" spans="1:39" s="30" customFormat="1" ht="47.25" customHeight="1" x14ac:dyDescent="0.2">
      <c r="A30" s="26" t="s">
        <v>155</v>
      </c>
      <c r="B30" s="43" t="s">
        <v>85</v>
      </c>
      <c r="C30" s="55">
        <f>SUM(C87)</f>
        <v>175.7</v>
      </c>
      <c r="D30" s="55">
        <f t="shared" ref="D30:V30" si="3">SUM(D87)</f>
        <v>41.07</v>
      </c>
      <c r="E30" s="55">
        <f t="shared" si="3"/>
        <v>0</v>
      </c>
      <c r="F30" s="55">
        <f t="shared" si="3"/>
        <v>134.63</v>
      </c>
      <c r="G30" s="55">
        <f t="shared" si="3"/>
        <v>0</v>
      </c>
      <c r="H30" s="55">
        <f t="shared" si="3"/>
        <v>455.30352286840002</v>
      </c>
      <c r="I30" s="55">
        <f t="shared" si="3"/>
        <v>3.3157999999999999</v>
      </c>
      <c r="J30" s="55">
        <f t="shared" si="3"/>
        <v>4.6791859999999996</v>
      </c>
      <c r="K30" s="55">
        <f t="shared" si="3"/>
        <v>2.7285368684</v>
      </c>
      <c r="L30" s="55">
        <f t="shared" si="3"/>
        <v>444.58</v>
      </c>
      <c r="M30" s="55">
        <f t="shared" si="3"/>
        <v>-279.60352286840003</v>
      </c>
      <c r="N30" s="55">
        <f t="shared" si="3"/>
        <v>37.754199999999997</v>
      </c>
      <c r="O30" s="55">
        <f t="shared" si="3"/>
        <v>-4.6791859999999996</v>
      </c>
      <c r="P30" s="55">
        <f t="shared" si="3"/>
        <v>131.9014631316</v>
      </c>
      <c r="Q30" s="55">
        <f t="shared" si="3"/>
        <v>-444.58</v>
      </c>
      <c r="R30" s="55">
        <f t="shared" si="3"/>
        <v>10.723523</v>
      </c>
      <c r="S30" s="55">
        <f t="shared" si="3"/>
        <v>6.6505829999999992</v>
      </c>
      <c r="T30" s="55">
        <f t="shared" si="3"/>
        <v>1.344403</v>
      </c>
      <c r="U30" s="55">
        <f t="shared" si="3"/>
        <v>2.7285370000000002</v>
      </c>
      <c r="V30" s="55">
        <f t="shared" si="3"/>
        <v>0</v>
      </c>
      <c r="W30" s="42" t="s">
        <v>233</v>
      </c>
      <c r="X30" s="42" t="s">
        <v>233</v>
      </c>
      <c r="Y30" s="42" t="s">
        <v>233</v>
      </c>
      <c r="Z30" s="42" t="s">
        <v>233</v>
      </c>
      <c r="AA30" s="42" t="s">
        <v>233</v>
      </c>
      <c r="AB30" s="42" t="s">
        <v>233</v>
      </c>
      <c r="AC30" s="42" t="s">
        <v>233</v>
      </c>
      <c r="AD30" s="42" t="s">
        <v>233</v>
      </c>
      <c r="AE30" s="42" t="s">
        <v>233</v>
      </c>
      <c r="AF30" s="42" t="s">
        <v>233</v>
      </c>
      <c r="AG30" s="42" t="s">
        <v>233</v>
      </c>
      <c r="AH30" s="42" t="s">
        <v>233</v>
      </c>
      <c r="AI30" s="42" t="s">
        <v>233</v>
      </c>
      <c r="AJ30" s="42" t="s">
        <v>233</v>
      </c>
    </row>
    <row r="31" spans="1:39" s="24" customFormat="1" ht="28.5" customHeight="1" x14ac:dyDescent="0.2">
      <c r="A31" s="26" t="s">
        <v>156</v>
      </c>
      <c r="B31" s="43" t="s">
        <v>86</v>
      </c>
      <c r="C31" s="55">
        <f>SUM(C94)</f>
        <v>0</v>
      </c>
      <c r="D31" s="55">
        <f t="shared" ref="D31:V31" si="4">SUM(D94)</f>
        <v>0</v>
      </c>
      <c r="E31" s="55">
        <f t="shared" si="4"/>
        <v>0</v>
      </c>
      <c r="F31" s="55">
        <f t="shared" si="4"/>
        <v>0</v>
      </c>
      <c r="G31" s="55">
        <f t="shared" si="4"/>
        <v>0</v>
      </c>
      <c r="H31" s="55">
        <f t="shared" si="4"/>
        <v>0</v>
      </c>
      <c r="I31" s="55">
        <f t="shared" si="4"/>
        <v>0</v>
      </c>
      <c r="J31" s="55">
        <f t="shared" si="4"/>
        <v>0</v>
      </c>
      <c r="K31" s="55">
        <f t="shared" si="4"/>
        <v>0</v>
      </c>
      <c r="L31" s="55">
        <f t="shared" si="4"/>
        <v>0</v>
      </c>
      <c r="M31" s="55">
        <f t="shared" si="4"/>
        <v>0</v>
      </c>
      <c r="N31" s="55">
        <f t="shared" si="4"/>
        <v>0</v>
      </c>
      <c r="O31" s="55">
        <f t="shared" si="4"/>
        <v>0</v>
      </c>
      <c r="P31" s="55">
        <f t="shared" si="4"/>
        <v>0</v>
      </c>
      <c r="Q31" s="55">
        <f t="shared" si="4"/>
        <v>0</v>
      </c>
      <c r="R31" s="55">
        <f t="shared" si="4"/>
        <v>0</v>
      </c>
      <c r="S31" s="55">
        <f t="shared" si="4"/>
        <v>0</v>
      </c>
      <c r="T31" s="55">
        <f t="shared" si="4"/>
        <v>0</v>
      </c>
      <c r="U31" s="55">
        <f t="shared" si="4"/>
        <v>0</v>
      </c>
      <c r="V31" s="55">
        <f t="shared" si="4"/>
        <v>0</v>
      </c>
      <c r="W31" s="42" t="s">
        <v>233</v>
      </c>
      <c r="X31" s="42" t="s">
        <v>233</v>
      </c>
      <c r="Y31" s="42" t="s">
        <v>233</v>
      </c>
      <c r="Z31" s="42" t="s">
        <v>233</v>
      </c>
      <c r="AA31" s="42" t="s">
        <v>233</v>
      </c>
      <c r="AB31" s="42" t="s">
        <v>233</v>
      </c>
      <c r="AC31" s="42" t="s">
        <v>233</v>
      </c>
      <c r="AD31" s="42" t="s">
        <v>233</v>
      </c>
      <c r="AE31" s="42" t="s">
        <v>233</v>
      </c>
      <c r="AF31" s="42" t="s">
        <v>233</v>
      </c>
      <c r="AG31" s="42" t="s">
        <v>233</v>
      </c>
      <c r="AH31" s="42" t="s">
        <v>233</v>
      </c>
      <c r="AI31" s="42" t="s">
        <v>233</v>
      </c>
      <c r="AJ31" s="42" t="s">
        <v>233</v>
      </c>
      <c r="AK31" s="30"/>
      <c r="AL31" s="30"/>
      <c r="AM31" s="30"/>
    </row>
    <row r="32" spans="1:39" s="28" customFormat="1" ht="37.5" customHeight="1" x14ac:dyDescent="0.2">
      <c r="A32" s="26" t="s">
        <v>157</v>
      </c>
      <c r="B32" s="43" t="s">
        <v>87</v>
      </c>
      <c r="C32" s="55">
        <f>SUM(C95)</f>
        <v>0</v>
      </c>
      <c r="D32" s="55">
        <f t="shared" ref="D32:V32" si="5">SUM(D95)</f>
        <v>0</v>
      </c>
      <c r="E32" s="55">
        <f t="shared" si="5"/>
        <v>0</v>
      </c>
      <c r="F32" s="55">
        <f t="shared" si="5"/>
        <v>0</v>
      </c>
      <c r="G32" s="55">
        <f t="shared" si="5"/>
        <v>0</v>
      </c>
      <c r="H32" s="55">
        <f t="shared" si="5"/>
        <v>0</v>
      </c>
      <c r="I32" s="55">
        <f t="shared" si="5"/>
        <v>0</v>
      </c>
      <c r="J32" s="55">
        <f t="shared" si="5"/>
        <v>0</v>
      </c>
      <c r="K32" s="55">
        <f t="shared" si="5"/>
        <v>0</v>
      </c>
      <c r="L32" s="55">
        <f t="shared" si="5"/>
        <v>0</v>
      </c>
      <c r="M32" s="55">
        <f t="shared" si="5"/>
        <v>0</v>
      </c>
      <c r="N32" s="55">
        <f t="shared" si="5"/>
        <v>0</v>
      </c>
      <c r="O32" s="55">
        <f t="shared" si="5"/>
        <v>0</v>
      </c>
      <c r="P32" s="55">
        <f t="shared" si="5"/>
        <v>0</v>
      </c>
      <c r="Q32" s="55">
        <f t="shared" si="5"/>
        <v>0</v>
      </c>
      <c r="R32" s="55">
        <f t="shared" si="5"/>
        <v>0</v>
      </c>
      <c r="S32" s="55">
        <f t="shared" si="5"/>
        <v>0</v>
      </c>
      <c r="T32" s="55">
        <f t="shared" si="5"/>
        <v>0</v>
      </c>
      <c r="U32" s="55">
        <f t="shared" si="5"/>
        <v>0</v>
      </c>
      <c r="V32" s="55">
        <f t="shared" si="5"/>
        <v>0</v>
      </c>
      <c r="W32" s="42" t="s">
        <v>233</v>
      </c>
      <c r="X32" s="42" t="s">
        <v>233</v>
      </c>
      <c r="Y32" s="42" t="s">
        <v>233</v>
      </c>
      <c r="Z32" s="42" t="s">
        <v>233</v>
      </c>
      <c r="AA32" s="42" t="s">
        <v>233</v>
      </c>
      <c r="AB32" s="42" t="s">
        <v>233</v>
      </c>
      <c r="AC32" s="42" t="s">
        <v>233</v>
      </c>
      <c r="AD32" s="42" t="s">
        <v>233</v>
      </c>
      <c r="AE32" s="42" t="s">
        <v>233</v>
      </c>
      <c r="AF32" s="42" t="s">
        <v>233</v>
      </c>
      <c r="AG32" s="42" t="s">
        <v>233</v>
      </c>
      <c r="AH32" s="42" t="s">
        <v>233</v>
      </c>
      <c r="AI32" s="42" t="s">
        <v>233</v>
      </c>
      <c r="AJ32" s="42" t="s">
        <v>233</v>
      </c>
      <c r="AK32" s="30"/>
      <c r="AL32" s="30"/>
      <c r="AM32" s="30"/>
    </row>
    <row r="33" spans="1:39" s="28" customFormat="1" ht="14.25" customHeight="1" x14ac:dyDescent="0.2">
      <c r="A33" s="26" t="s">
        <v>158</v>
      </c>
      <c r="B33" s="43" t="s">
        <v>88</v>
      </c>
      <c r="C33" s="55">
        <f>SUM(C96)</f>
        <v>33.887762379999998</v>
      </c>
      <c r="D33" s="55">
        <f t="shared" ref="D33:V33" si="6">SUM(D96)</f>
        <v>0</v>
      </c>
      <c r="E33" s="55">
        <f t="shared" si="6"/>
        <v>4.8499999999999996</v>
      </c>
      <c r="F33" s="55">
        <f t="shared" si="6"/>
        <v>29.037762380000007</v>
      </c>
      <c r="G33" s="55">
        <f t="shared" si="6"/>
        <v>0</v>
      </c>
      <c r="H33" s="55">
        <f t="shared" si="6"/>
        <v>45.127203524800002</v>
      </c>
      <c r="I33" s="55">
        <f t="shared" si="6"/>
        <v>0</v>
      </c>
      <c r="J33" s="55">
        <f t="shared" si="6"/>
        <v>3.6051920000000002</v>
      </c>
      <c r="K33" s="55">
        <f t="shared" si="6"/>
        <v>41.350569024800002</v>
      </c>
      <c r="L33" s="55">
        <f t="shared" si="6"/>
        <v>0.17144249999999997</v>
      </c>
      <c r="M33" s="55">
        <f t="shared" si="6"/>
        <v>-11.239441144800001</v>
      </c>
      <c r="N33" s="55">
        <f t="shared" si="6"/>
        <v>0</v>
      </c>
      <c r="O33" s="55">
        <f t="shared" si="6"/>
        <v>1.2448079999999997</v>
      </c>
      <c r="P33" s="55">
        <f t="shared" si="6"/>
        <v>-12.312806644799998</v>
      </c>
      <c r="Q33" s="55">
        <f t="shared" si="6"/>
        <v>-0.17144249999999997</v>
      </c>
      <c r="R33" s="55">
        <f t="shared" si="6"/>
        <v>45.410607520000006</v>
      </c>
      <c r="S33" s="55">
        <f t="shared" si="6"/>
        <v>0</v>
      </c>
      <c r="T33" s="55">
        <f t="shared" si="6"/>
        <v>3.6051920000000002</v>
      </c>
      <c r="U33" s="55">
        <f t="shared" si="6"/>
        <v>41.633973019999992</v>
      </c>
      <c r="V33" s="55">
        <f t="shared" si="6"/>
        <v>0.17144249999999997</v>
      </c>
      <c r="W33" s="42" t="s">
        <v>233</v>
      </c>
      <c r="X33" s="42" t="s">
        <v>233</v>
      </c>
      <c r="Y33" s="42" t="s">
        <v>233</v>
      </c>
      <c r="Z33" s="42" t="s">
        <v>233</v>
      </c>
      <c r="AA33" s="42" t="s">
        <v>233</v>
      </c>
      <c r="AB33" s="42" t="s">
        <v>233</v>
      </c>
      <c r="AC33" s="42" t="s">
        <v>233</v>
      </c>
      <c r="AD33" s="42" t="s">
        <v>233</v>
      </c>
      <c r="AE33" s="42" t="s">
        <v>233</v>
      </c>
      <c r="AF33" s="42" t="s">
        <v>233</v>
      </c>
      <c r="AG33" s="42" t="s">
        <v>233</v>
      </c>
      <c r="AH33" s="42" t="s">
        <v>233</v>
      </c>
      <c r="AI33" s="42" t="s">
        <v>233</v>
      </c>
      <c r="AJ33" s="42" t="s">
        <v>233</v>
      </c>
      <c r="AK33" s="30"/>
      <c r="AL33" s="30"/>
      <c r="AM33" s="30"/>
    </row>
    <row r="34" spans="1:39" s="28" customFormat="1" ht="26.25" customHeight="1" x14ac:dyDescent="0.2">
      <c r="A34" s="48" t="s">
        <v>159</v>
      </c>
      <c r="B34" s="46" t="s">
        <v>89</v>
      </c>
      <c r="C34" s="56">
        <f>C35+C39+C42+C51</f>
        <v>0</v>
      </c>
      <c r="D34" s="56">
        <f t="shared" ref="D34:V34" si="7">D35+D39+D42+D51</f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6">
        <f t="shared" si="7"/>
        <v>0</v>
      </c>
      <c r="J34" s="56">
        <f t="shared" si="7"/>
        <v>0</v>
      </c>
      <c r="K34" s="56">
        <f t="shared" si="7"/>
        <v>0</v>
      </c>
      <c r="L34" s="56">
        <f t="shared" si="7"/>
        <v>0</v>
      </c>
      <c r="M34" s="56">
        <f t="shared" si="7"/>
        <v>0</v>
      </c>
      <c r="N34" s="56">
        <f t="shared" si="7"/>
        <v>0</v>
      </c>
      <c r="O34" s="56">
        <f t="shared" si="7"/>
        <v>0</v>
      </c>
      <c r="P34" s="56">
        <f t="shared" si="7"/>
        <v>0</v>
      </c>
      <c r="Q34" s="56">
        <f t="shared" si="7"/>
        <v>0</v>
      </c>
      <c r="R34" s="56">
        <f t="shared" si="7"/>
        <v>0</v>
      </c>
      <c r="S34" s="56">
        <f t="shared" si="7"/>
        <v>0</v>
      </c>
      <c r="T34" s="56">
        <f t="shared" si="7"/>
        <v>0</v>
      </c>
      <c r="U34" s="56">
        <f t="shared" si="7"/>
        <v>0</v>
      </c>
      <c r="V34" s="56">
        <f t="shared" si="7"/>
        <v>0</v>
      </c>
      <c r="W34" s="42" t="s">
        <v>233</v>
      </c>
      <c r="X34" s="42" t="s">
        <v>233</v>
      </c>
      <c r="Y34" s="42" t="s">
        <v>233</v>
      </c>
      <c r="Z34" s="42" t="s">
        <v>233</v>
      </c>
      <c r="AA34" s="42" t="s">
        <v>233</v>
      </c>
      <c r="AB34" s="42" t="s">
        <v>233</v>
      </c>
      <c r="AC34" s="42" t="s">
        <v>233</v>
      </c>
      <c r="AD34" s="42" t="s">
        <v>233</v>
      </c>
      <c r="AE34" s="42" t="s">
        <v>233</v>
      </c>
      <c r="AF34" s="42" t="s">
        <v>233</v>
      </c>
      <c r="AG34" s="42" t="s">
        <v>233</v>
      </c>
      <c r="AH34" s="42" t="s">
        <v>233</v>
      </c>
      <c r="AI34" s="42" t="s">
        <v>233</v>
      </c>
      <c r="AJ34" s="42" t="s">
        <v>233</v>
      </c>
      <c r="AK34" s="30"/>
      <c r="AL34" s="30"/>
      <c r="AM34" s="30"/>
    </row>
    <row r="35" spans="1:39" s="31" customFormat="1" ht="39" customHeight="1" x14ac:dyDescent="0.2">
      <c r="A35" s="48" t="s">
        <v>71</v>
      </c>
      <c r="B35" s="46" t="s">
        <v>90</v>
      </c>
      <c r="C35" s="56">
        <f>SUM(C36:C38)</f>
        <v>0</v>
      </c>
      <c r="D35" s="56">
        <f t="shared" ref="D35:V35" si="8">SUM(D36:D38)</f>
        <v>0</v>
      </c>
      <c r="E35" s="56">
        <f t="shared" si="8"/>
        <v>0</v>
      </c>
      <c r="F35" s="56">
        <f t="shared" si="8"/>
        <v>0</v>
      </c>
      <c r="G35" s="56">
        <f t="shared" si="8"/>
        <v>0</v>
      </c>
      <c r="H35" s="56">
        <f t="shared" si="8"/>
        <v>0</v>
      </c>
      <c r="I35" s="56">
        <f t="shared" si="8"/>
        <v>0</v>
      </c>
      <c r="J35" s="56">
        <f t="shared" si="8"/>
        <v>0</v>
      </c>
      <c r="K35" s="56">
        <f t="shared" si="8"/>
        <v>0</v>
      </c>
      <c r="L35" s="56">
        <f t="shared" si="8"/>
        <v>0</v>
      </c>
      <c r="M35" s="56">
        <f t="shared" si="8"/>
        <v>0</v>
      </c>
      <c r="N35" s="56">
        <f t="shared" si="8"/>
        <v>0</v>
      </c>
      <c r="O35" s="56">
        <f t="shared" si="8"/>
        <v>0</v>
      </c>
      <c r="P35" s="56">
        <f t="shared" si="8"/>
        <v>0</v>
      </c>
      <c r="Q35" s="56">
        <f t="shared" si="8"/>
        <v>0</v>
      </c>
      <c r="R35" s="56">
        <f t="shared" si="8"/>
        <v>0</v>
      </c>
      <c r="S35" s="56">
        <f t="shared" si="8"/>
        <v>0</v>
      </c>
      <c r="T35" s="56">
        <f t="shared" si="8"/>
        <v>0</v>
      </c>
      <c r="U35" s="56">
        <f t="shared" si="8"/>
        <v>0</v>
      </c>
      <c r="V35" s="56">
        <f t="shared" si="8"/>
        <v>0</v>
      </c>
      <c r="W35" s="42"/>
      <c r="X35" s="42"/>
      <c r="Y35" s="42"/>
      <c r="Z35" s="42"/>
      <c r="AA35" s="42"/>
      <c r="AB35" s="42"/>
      <c r="AC35" s="42"/>
      <c r="AD35" s="42"/>
      <c r="AE35" s="42"/>
      <c r="AF35" s="25"/>
      <c r="AG35" s="25"/>
      <c r="AH35" s="25"/>
      <c r="AI35" s="29"/>
      <c r="AJ35" s="25"/>
      <c r="AK35" s="30"/>
      <c r="AL35" s="30"/>
      <c r="AM35" s="30"/>
    </row>
    <row r="36" spans="1:39" s="28" customFormat="1" ht="48.75" hidden="1" customHeight="1" x14ac:dyDescent="0.2">
      <c r="A36" s="26" t="s">
        <v>72</v>
      </c>
      <c r="B36" s="43" t="s">
        <v>91</v>
      </c>
      <c r="C36" s="55">
        <v>0</v>
      </c>
      <c r="D36" s="55">
        <v>0</v>
      </c>
      <c r="E36" s="55"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5">
        <v>0</v>
      </c>
      <c r="S36" s="55">
        <v>0</v>
      </c>
      <c r="T36" s="55">
        <v>0</v>
      </c>
      <c r="U36" s="55">
        <v>0</v>
      </c>
      <c r="V36" s="55">
        <v>0</v>
      </c>
      <c r="W36" s="41"/>
      <c r="X36" s="41"/>
      <c r="Y36" s="41"/>
      <c r="Z36" s="41"/>
      <c r="AA36" s="41"/>
      <c r="AB36" s="41"/>
      <c r="AC36" s="41"/>
      <c r="AD36" s="41"/>
      <c r="AE36" s="41"/>
      <c r="AF36" s="25"/>
      <c r="AG36" s="25"/>
      <c r="AH36" s="25"/>
      <c r="AI36" s="29"/>
      <c r="AJ36" s="25"/>
      <c r="AK36" s="30"/>
      <c r="AL36" s="30"/>
      <c r="AM36" s="30"/>
    </row>
    <row r="37" spans="1:39" s="28" customFormat="1" ht="50.25" hidden="1" customHeight="1" x14ac:dyDescent="0.2">
      <c r="A37" s="26" t="s">
        <v>73</v>
      </c>
      <c r="B37" s="43" t="s">
        <v>92</v>
      </c>
      <c r="C37" s="55">
        <v>0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v>0</v>
      </c>
      <c r="T37" s="55">
        <v>0</v>
      </c>
      <c r="U37" s="55">
        <v>0</v>
      </c>
      <c r="V37" s="55">
        <v>0</v>
      </c>
      <c r="W37" s="41"/>
      <c r="X37" s="41"/>
      <c r="Y37" s="41"/>
      <c r="Z37" s="41"/>
      <c r="AA37" s="41"/>
      <c r="AB37" s="41"/>
      <c r="AC37" s="41"/>
      <c r="AD37" s="41"/>
      <c r="AE37" s="41"/>
      <c r="AF37" s="25"/>
      <c r="AG37" s="25"/>
      <c r="AH37" s="25"/>
      <c r="AI37" s="29"/>
      <c r="AJ37" s="25"/>
      <c r="AK37" s="30"/>
      <c r="AL37" s="30"/>
      <c r="AM37" s="30"/>
    </row>
    <row r="38" spans="1:39" s="28" customFormat="1" ht="44.25" hidden="1" customHeight="1" x14ac:dyDescent="0.2">
      <c r="A38" s="26" t="s">
        <v>74</v>
      </c>
      <c r="B38" s="43" t="s">
        <v>93</v>
      </c>
      <c r="C38" s="55">
        <v>0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55">
        <v>0</v>
      </c>
      <c r="N38" s="55">
        <v>0</v>
      </c>
      <c r="O38" s="55">
        <v>0</v>
      </c>
      <c r="P38" s="55">
        <v>0</v>
      </c>
      <c r="Q38" s="55">
        <v>0</v>
      </c>
      <c r="R38" s="55">
        <v>0</v>
      </c>
      <c r="S38" s="55">
        <v>0</v>
      </c>
      <c r="T38" s="55">
        <v>0</v>
      </c>
      <c r="U38" s="55">
        <v>0</v>
      </c>
      <c r="V38" s="55">
        <v>0</v>
      </c>
      <c r="W38" s="41"/>
      <c r="X38" s="41"/>
      <c r="Y38" s="41"/>
      <c r="Z38" s="41"/>
      <c r="AA38" s="41"/>
      <c r="AB38" s="41"/>
      <c r="AC38" s="41"/>
      <c r="AD38" s="41"/>
      <c r="AE38" s="41"/>
      <c r="AF38" s="25"/>
      <c r="AG38" s="25"/>
      <c r="AH38" s="25"/>
      <c r="AI38" s="29"/>
      <c r="AJ38" s="25"/>
      <c r="AK38" s="30"/>
      <c r="AL38" s="30"/>
      <c r="AM38" s="30"/>
    </row>
    <row r="39" spans="1:39" s="28" customFormat="1" ht="34.5" customHeight="1" x14ac:dyDescent="0.2">
      <c r="A39" s="48" t="s">
        <v>160</v>
      </c>
      <c r="B39" s="46" t="s">
        <v>94</v>
      </c>
      <c r="C39" s="56">
        <f>SUM(C40:C41)</f>
        <v>0</v>
      </c>
      <c r="D39" s="56">
        <f t="shared" ref="D39:V39" si="9">SUM(D40:D41)</f>
        <v>0</v>
      </c>
      <c r="E39" s="56">
        <f t="shared" si="9"/>
        <v>0</v>
      </c>
      <c r="F39" s="56">
        <f t="shared" si="9"/>
        <v>0</v>
      </c>
      <c r="G39" s="56">
        <f t="shared" si="9"/>
        <v>0</v>
      </c>
      <c r="H39" s="56">
        <f t="shared" si="9"/>
        <v>0</v>
      </c>
      <c r="I39" s="56">
        <f t="shared" si="9"/>
        <v>0</v>
      </c>
      <c r="J39" s="56">
        <f t="shared" si="9"/>
        <v>0</v>
      </c>
      <c r="K39" s="56">
        <f t="shared" si="9"/>
        <v>0</v>
      </c>
      <c r="L39" s="56">
        <f t="shared" si="9"/>
        <v>0</v>
      </c>
      <c r="M39" s="56">
        <f t="shared" si="9"/>
        <v>0</v>
      </c>
      <c r="N39" s="56">
        <f t="shared" si="9"/>
        <v>0</v>
      </c>
      <c r="O39" s="56">
        <f t="shared" si="9"/>
        <v>0</v>
      </c>
      <c r="P39" s="56">
        <f t="shared" si="9"/>
        <v>0</v>
      </c>
      <c r="Q39" s="56">
        <f t="shared" si="9"/>
        <v>0</v>
      </c>
      <c r="R39" s="56">
        <f t="shared" si="9"/>
        <v>0</v>
      </c>
      <c r="S39" s="56">
        <f t="shared" si="9"/>
        <v>0</v>
      </c>
      <c r="T39" s="56">
        <f t="shared" si="9"/>
        <v>0</v>
      </c>
      <c r="U39" s="56">
        <f t="shared" si="9"/>
        <v>0</v>
      </c>
      <c r="V39" s="56">
        <f t="shared" si="9"/>
        <v>0</v>
      </c>
      <c r="W39" s="42"/>
      <c r="X39" s="42"/>
      <c r="Y39" s="42"/>
      <c r="Z39" s="42"/>
      <c r="AA39" s="42"/>
      <c r="AB39" s="42"/>
      <c r="AC39" s="42"/>
      <c r="AD39" s="42"/>
      <c r="AE39" s="42"/>
      <c r="AF39" s="25"/>
      <c r="AG39" s="25"/>
      <c r="AH39" s="25"/>
      <c r="AI39" s="29"/>
      <c r="AJ39" s="25"/>
      <c r="AK39" s="30"/>
      <c r="AL39" s="30"/>
      <c r="AM39" s="30"/>
    </row>
    <row r="40" spans="1:39" s="28" customFormat="1" ht="59.25" hidden="1" customHeight="1" x14ac:dyDescent="0.2">
      <c r="A40" s="26" t="s">
        <v>161</v>
      </c>
      <c r="B40" s="43" t="s">
        <v>95</v>
      </c>
      <c r="C40" s="55">
        <v>0</v>
      </c>
      <c r="D40" s="55">
        <v>0</v>
      </c>
      <c r="E40" s="55">
        <v>0</v>
      </c>
      <c r="F40" s="55">
        <v>0</v>
      </c>
      <c r="G40" s="55"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v>0</v>
      </c>
      <c r="N40" s="55">
        <v>0</v>
      </c>
      <c r="O40" s="55">
        <v>0</v>
      </c>
      <c r="P40" s="55">
        <v>0</v>
      </c>
      <c r="Q40" s="55">
        <v>0</v>
      </c>
      <c r="R40" s="55">
        <v>0</v>
      </c>
      <c r="S40" s="55">
        <v>0</v>
      </c>
      <c r="T40" s="55">
        <v>0</v>
      </c>
      <c r="U40" s="55">
        <v>0</v>
      </c>
      <c r="V40" s="55">
        <v>0</v>
      </c>
      <c r="W40" s="41"/>
      <c r="X40" s="41"/>
      <c r="Y40" s="41"/>
      <c r="Z40" s="41"/>
      <c r="AA40" s="41"/>
      <c r="AB40" s="41"/>
      <c r="AC40" s="41"/>
      <c r="AD40" s="41"/>
      <c r="AE40" s="41"/>
      <c r="AF40" s="25"/>
      <c r="AG40" s="25"/>
      <c r="AH40" s="25"/>
      <c r="AI40" s="29"/>
      <c r="AJ40" s="25"/>
      <c r="AK40" s="30"/>
      <c r="AL40" s="30"/>
      <c r="AM40" s="30"/>
    </row>
    <row r="41" spans="1:39" s="28" customFormat="1" ht="38.25" hidden="1" customHeight="1" x14ac:dyDescent="0.2">
      <c r="A41" s="26" t="s">
        <v>162</v>
      </c>
      <c r="B41" s="43" t="s">
        <v>96</v>
      </c>
      <c r="C41" s="55">
        <v>0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v>0</v>
      </c>
      <c r="T41" s="55">
        <v>0</v>
      </c>
      <c r="U41" s="55">
        <v>0</v>
      </c>
      <c r="V41" s="55">
        <v>0</v>
      </c>
      <c r="W41" s="41"/>
      <c r="X41" s="41"/>
      <c r="Y41" s="41"/>
      <c r="Z41" s="41"/>
      <c r="AA41" s="41"/>
      <c r="AB41" s="41"/>
      <c r="AC41" s="41"/>
      <c r="AD41" s="41"/>
      <c r="AE41" s="41"/>
      <c r="AF41" s="25"/>
      <c r="AG41" s="25"/>
      <c r="AH41" s="25"/>
      <c r="AI41" s="29"/>
      <c r="AJ41" s="25"/>
      <c r="AK41" s="30"/>
      <c r="AL41" s="30"/>
      <c r="AM41" s="30"/>
    </row>
    <row r="42" spans="1:39" s="28" customFormat="1" ht="45.75" customHeight="1" x14ac:dyDescent="0.2">
      <c r="A42" s="47" t="s">
        <v>163</v>
      </c>
      <c r="B42" s="46" t="s">
        <v>97</v>
      </c>
      <c r="C42" s="56">
        <f>SUM(C43:C50)</f>
        <v>0</v>
      </c>
      <c r="D42" s="56">
        <f t="shared" ref="D42:V42" si="10">SUM(D43:D50)</f>
        <v>0</v>
      </c>
      <c r="E42" s="56">
        <f t="shared" si="10"/>
        <v>0</v>
      </c>
      <c r="F42" s="56">
        <f t="shared" si="10"/>
        <v>0</v>
      </c>
      <c r="G42" s="56">
        <f t="shared" si="10"/>
        <v>0</v>
      </c>
      <c r="H42" s="56">
        <f t="shared" si="10"/>
        <v>0</v>
      </c>
      <c r="I42" s="56">
        <f t="shared" si="10"/>
        <v>0</v>
      </c>
      <c r="J42" s="56">
        <f t="shared" si="10"/>
        <v>0</v>
      </c>
      <c r="K42" s="56">
        <f t="shared" si="10"/>
        <v>0</v>
      </c>
      <c r="L42" s="56">
        <f t="shared" si="10"/>
        <v>0</v>
      </c>
      <c r="M42" s="56">
        <f t="shared" si="10"/>
        <v>0</v>
      </c>
      <c r="N42" s="56">
        <f t="shared" si="10"/>
        <v>0</v>
      </c>
      <c r="O42" s="56">
        <f t="shared" si="10"/>
        <v>0</v>
      </c>
      <c r="P42" s="56">
        <f t="shared" si="10"/>
        <v>0</v>
      </c>
      <c r="Q42" s="56">
        <f t="shared" si="10"/>
        <v>0</v>
      </c>
      <c r="R42" s="56">
        <f t="shared" si="10"/>
        <v>0</v>
      </c>
      <c r="S42" s="56">
        <f t="shared" si="10"/>
        <v>0</v>
      </c>
      <c r="T42" s="56">
        <f t="shared" si="10"/>
        <v>0</v>
      </c>
      <c r="U42" s="56">
        <f t="shared" si="10"/>
        <v>0</v>
      </c>
      <c r="V42" s="56">
        <f t="shared" si="10"/>
        <v>0</v>
      </c>
      <c r="W42" s="42"/>
      <c r="X42" s="42"/>
      <c r="Y42" s="42"/>
      <c r="Z42" s="42"/>
      <c r="AA42" s="42"/>
      <c r="AB42" s="42"/>
      <c r="AC42" s="42"/>
      <c r="AD42" s="42"/>
      <c r="AE42" s="42"/>
      <c r="AF42" s="26"/>
      <c r="AG42" s="26"/>
      <c r="AH42" s="26"/>
      <c r="AI42" s="27"/>
      <c r="AJ42" s="26"/>
    </row>
    <row r="43" spans="1:39" s="28" customFormat="1" ht="37.5" hidden="1" customHeight="1" x14ac:dyDescent="0.2">
      <c r="A43" s="26" t="s">
        <v>164</v>
      </c>
      <c r="B43" s="43" t="s">
        <v>98</v>
      </c>
      <c r="C43" s="55">
        <v>0</v>
      </c>
      <c r="D43" s="55">
        <v>0</v>
      </c>
      <c r="E43" s="55">
        <v>0</v>
      </c>
      <c r="F43" s="55">
        <v>0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55">
        <v>0</v>
      </c>
      <c r="M43" s="55">
        <v>0</v>
      </c>
      <c r="N43" s="55">
        <v>0</v>
      </c>
      <c r="O43" s="55">
        <v>0</v>
      </c>
      <c r="P43" s="55">
        <v>0</v>
      </c>
      <c r="Q43" s="55">
        <v>0</v>
      </c>
      <c r="R43" s="55">
        <v>0</v>
      </c>
      <c r="S43" s="55">
        <v>0</v>
      </c>
      <c r="T43" s="55">
        <v>0</v>
      </c>
      <c r="U43" s="55">
        <v>0</v>
      </c>
      <c r="V43" s="55">
        <v>0</v>
      </c>
      <c r="W43" s="41"/>
      <c r="X43" s="41"/>
      <c r="Y43" s="41"/>
      <c r="Z43" s="41"/>
      <c r="AA43" s="41"/>
      <c r="AB43" s="41"/>
      <c r="AC43" s="41"/>
      <c r="AD43" s="41"/>
      <c r="AE43" s="41"/>
      <c r="AF43" s="25"/>
      <c r="AG43" s="25"/>
      <c r="AH43" s="25"/>
      <c r="AI43" s="29"/>
      <c r="AJ43" s="25"/>
      <c r="AK43" s="30"/>
      <c r="AL43" s="30"/>
      <c r="AM43" s="30"/>
    </row>
    <row r="44" spans="1:39" s="28" customFormat="1" ht="93.75" hidden="1" customHeight="1" x14ac:dyDescent="0.2">
      <c r="A44" s="26" t="s">
        <v>166</v>
      </c>
      <c r="B44" s="43" t="s">
        <v>99</v>
      </c>
      <c r="C44" s="55">
        <v>0</v>
      </c>
      <c r="D44" s="55">
        <v>0</v>
      </c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v>0</v>
      </c>
      <c r="O44" s="55">
        <v>0</v>
      </c>
      <c r="P44" s="55">
        <v>0</v>
      </c>
      <c r="Q44" s="55">
        <v>0</v>
      </c>
      <c r="R44" s="55">
        <v>0</v>
      </c>
      <c r="S44" s="55">
        <v>0</v>
      </c>
      <c r="T44" s="55">
        <v>0</v>
      </c>
      <c r="U44" s="55">
        <v>0</v>
      </c>
      <c r="V44" s="55">
        <v>0</v>
      </c>
      <c r="W44" s="41"/>
      <c r="X44" s="41"/>
      <c r="Y44" s="41"/>
      <c r="Z44" s="41"/>
      <c r="AA44" s="41"/>
      <c r="AB44" s="41"/>
      <c r="AC44" s="41"/>
      <c r="AD44" s="41"/>
      <c r="AE44" s="41"/>
      <c r="AF44" s="25"/>
      <c r="AG44" s="25"/>
      <c r="AH44" s="25"/>
      <c r="AI44" s="29"/>
      <c r="AJ44" s="25"/>
      <c r="AK44" s="30"/>
      <c r="AL44" s="30"/>
      <c r="AM44" s="30"/>
    </row>
    <row r="45" spans="1:39" s="28" customFormat="1" ht="84" hidden="1" customHeight="1" x14ac:dyDescent="0.2">
      <c r="A45" s="26" t="s">
        <v>167</v>
      </c>
      <c r="B45" s="43" t="s">
        <v>100</v>
      </c>
      <c r="C45" s="55">
        <v>0</v>
      </c>
      <c r="D45" s="55">
        <v>0</v>
      </c>
      <c r="E45" s="55">
        <v>0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v>0</v>
      </c>
      <c r="N45" s="55">
        <v>0</v>
      </c>
      <c r="O45" s="55">
        <v>0</v>
      </c>
      <c r="P45" s="55">
        <v>0</v>
      </c>
      <c r="Q45" s="55">
        <v>0</v>
      </c>
      <c r="R45" s="55">
        <v>0</v>
      </c>
      <c r="S45" s="55">
        <v>0</v>
      </c>
      <c r="T45" s="55">
        <v>0</v>
      </c>
      <c r="U45" s="55">
        <v>0</v>
      </c>
      <c r="V45" s="55">
        <v>0</v>
      </c>
      <c r="W45" s="41"/>
      <c r="X45" s="41"/>
      <c r="Y45" s="41"/>
      <c r="Z45" s="41"/>
      <c r="AA45" s="41"/>
      <c r="AB45" s="41"/>
      <c r="AC45" s="41"/>
      <c r="AD45" s="41"/>
      <c r="AE45" s="41"/>
      <c r="AF45" s="25"/>
      <c r="AG45" s="25"/>
      <c r="AH45" s="25"/>
      <c r="AI45" s="29"/>
      <c r="AJ45" s="25"/>
      <c r="AK45" s="30"/>
      <c r="AL45" s="30"/>
      <c r="AM45" s="30"/>
    </row>
    <row r="46" spans="1:39" s="28" customFormat="1" ht="84.75" hidden="1" customHeight="1" x14ac:dyDescent="0.2">
      <c r="A46" s="49" t="s">
        <v>168</v>
      </c>
      <c r="B46" s="43" t="s">
        <v>101</v>
      </c>
      <c r="C46" s="55">
        <v>0</v>
      </c>
      <c r="D46" s="55">
        <v>0</v>
      </c>
      <c r="E46" s="55">
        <v>0</v>
      </c>
      <c r="F46" s="55">
        <v>0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55">
        <v>0</v>
      </c>
      <c r="M46" s="55">
        <v>0</v>
      </c>
      <c r="N46" s="55">
        <v>0</v>
      </c>
      <c r="O46" s="55">
        <v>0</v>
      </c>
      <c r="P46" s="55">
        <v>0</v>
      </c>
      <c r="Q46" s="55">
        <v>0</v>
      </c>
      <c r="R46" s="55">
        <v>0</v>
      </c>
      <c r="S46" s="55">
        <v>0</v>
      </c>
      <c r="T46" s="55">
        <v>0</v>
      </c>
      <c r="U46" s="55">
        <v>0</v>
      </c>
      <c r="V46" s="55">
        <v>0</v>
      </c>
      <c r="W46" s="41"/>
      <c r="X46" s="41"/>
      <c r="Y46" s="41"/>
      <c r="Z46" s="41"/>
      <c r="AA46" s="41"/>
      <c r="AB46" s="41"/>
      <c r="AC46" s="41"/>
      <c r="AD46" s="41"/>
      <c r="AE46" s="41"/>
      <c r="AF46" s="26"/>
      <c r="AG46" s="26"/>
      <c r="AH46" s="26"/>
      <c r="AI46" s="27"/>
      <c r="AJ46" s="26"/>
    </row>
    <row r="47" spans="1:39" s="28" customFormat="1" ht="38.25" hidden="1" customHeight="1" x14ac:dyDescent="0.2">
      <c r="A47" s="26" t="s">
        <v>165</v>
      </c>
      <c r="B47" s="43" t="s">
        <v>98</v>
      </c>
      <c r="C47" s="55">
        <v>0</v>
      </c>
      <c r="D47" s="55">
        <v>0</v>
      </c>
      <c r="E47" s="55">
        <v>0</v>
      </c>
      <c r="F47" s="55">
        <v>0</v>
      </c>
      <c r="G47" s="55">
        <v>0</v>
      </c>
      <c r="H47" s="55">
        <v>0</v>
      </c>
      <c r="I47" s="55">
        <v>0</v>
      </c>
      <c r="J47" s="55">
        <v>0</v>
      </c>
      <c r="K47" s="55">
        <v>0</v>
      </c>
      <c r="L47" s="55">
        <v>0</v>
      </c>
      <c r="M47" s="55">
        <v>0</v>
      </c>
      <c r="N47" s="55">
        <v>0</v>
      </c>
      <c r="O47" s="55">
        <v>0</v>
      </c>
      <c r="P47" s="55">
        <v>0</v>
      </c>
      <c r="Q47" s="55">
        <v>0</v>
      </c>
      <c r="R47" s="55">
        <v>0</v>
      </c>
      <c r="S47" s="55">
        <v>0</v>
      </c>
      <c r="T47" s="55">
        <v>0</v>
      </c>
      <c r="U47" s="55">
        <v>0</v>
      </c>
      <c r="V47" s="55">
        <v>0</v>
      </c>
      <c r="W47" s="41"/>
      <c r="X47" s="41"/>
      <c r="Y47" s="41"/>
      <c r="Z47" s="41"/>
      <c r="AA47" s="41"/>
      <c r="AB47" s="41"/>
      <c r="AC47" s="41"/>
      <c r="AD47" s="41"/>
      <c r="AE47" s="41"/>
      <c r="AF47" s="25"/>
      <c r="AG47" s="25"/>
      <c r="AH47" s="25"/>
      <c r="AI47" s="29"/>
      <c r="AJ47" s="25"/>
      <c r="AK47" s="30"/>
      <c r="AL47" s="30"/>
      <c r="AM47" s="30"/>
    </row>
    <row r="48" spans="1:39" s="28" customFormat="1" ht="65.25" hidden="1" customHeight="1" x14ac:dyDescent="0.2">
      <c r="A48" s="26" t="s">
        <v>172</v>
      </c>
      <c r="B48" s="43" t="s">
        <v>99</v>
      </c>
      <c r="C48" s="55">
        <v>0</v>
      </c>
      <c r="D48" s="55">
        <v>0</v>
      </c>
      <c r="E48" s="55">
        <v>0</v>
      </c>
      <c r="F48" s="55">
        <v>0</v>
      </c>
      <c r="G48" s="55">
        <v>0</v>
      </c>
      <c r="H48" s="55">
        <v>0</v>
      </c>
      <c r="I48" s="55">
        <v>0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  <c r="Q48" s="55">
        <v>0</v>
      </c>
      <c r="R48" s="55">
        <v>0</v>
      </c>
      <c r="S48" s="55">
        <v>0</v>
      </c>
      <c r="T48" s="55">
        <v>0</v>
      </c>
      <c r="U48" s="55">
        <v>0</v>
      </c>
      <c r="V48" s="55">
        <v>0</v>
      </c>
      <c r="W48" s="41"/>
      <c r="X48" s="41"/>
      <c r="Y48" s="41"/>
      <c r="Z48" s="41"/>
      <c r="AA48" s="41"/>
      <c r="AB48" s="41"/>
      <c r="AC48" s="41"/>
      <c r="AD48" s="41"/>
      <c r="AE48" s="41"/>
      <c r="AF48" s="25"/>
      <c r="AG48" s="25"/>
      <c r="AH48" s="25"/>
      <c r="AI48" s="29"/>
      <c r="AJ48" s="25"/>
      <c r="AK48" s="30"/>
      <c r="AL48" s="30"/>
      <c r="AM48" s="30"/>
    </row>
    <row r="49" spans="1:39" s="28" customFormat="1" ht="81.75" hidden="1" customHeight="1" x14ac:dyDescent="0.2">
      <c r="A49" s="26" t="s">
        <v>173</v>
      </c>
      <c r="B49" s="43" t="s">
        <v>100</v>
      </c>
      <c r="C49" s="55">
        <v>0</v>
      </c>
      <c r="D49" s="55">
        <v>0</v>
      </c>
      <c r="E49" s="55">
        <v>0</v>
      </c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v>0</v>
      </c>
      <c r="T49" s="55">
        <v>0</v>
      </c>
      <c r="U49" s="55">
        <v>0</v>
      </c>
      <c r="V49" s="55">
        <v>0</v>
      </c>
      <c r="W49" s="41"/>
      <c r="X49" s="41"/>
      <c r="Y49" s="41"/>
      <c r="Z49" s="41"/>
      <c r="AA49" s="41"/>
      <c r="AB49" s="41"/>
      <c r="AC49" s="41"/>
      <c r="AD49" s="41"/>
      <c r="AE49" s="41"/>
      <c r="AF49" s="25"/>
      <c r="AG49" s="25"/>
      <c r="AH49" s="25"/>
      <c r="AI49" s="29"/>
      <c r="AJ49" s="25"/>
      <c r="AK49" s="30"/>
      <c r="AL49" s="30"/>
      <c r="AM49" s="30"/>
    </row>
    <row r="50" spans="1:39" s="28" customFormat="1" ht="81" hidden="1" customHeight="1" x14ac:dyDescent="0.2">
      <c r="A50" s="26" t="s">
        <v>174</v>
      </c>
      <c r="B50" s="43" t="s">
        <v>102</v>
      </c>
      <c r="C50" s="55">
        <v>0</v>
      </c>
      <c r="D50" s="55">
        <v>0</v>
      </c>
      <c r="E50" s="55">
        <v>0</v>
      </c>
      <c r="F50" s="55">
        <v>0</v>
      </c>
      <c r="G50" s="55">
        <v>0</v>
      </c>
      <c r="H50" s="55">
        <v>0</v>
      </c>
      <c r="I50" s="55">
        <v>0</v>
      </c>
      <c r="J50" s="55">
        <v>0</v>
      </c>
      <c r="K50" s="55">
        <v>0</v>
      </c>
      <c r="L50" s="55">
        <v>0</v>
      </c>
      <c r="M50" s="55">
        <v>0</v>
      </c>
      <c r="N50" s="55">
        <v>0</v>
      </c>
      <c r="O50" s="55">
        <v>0</v>
      </c>
      <c r="P50" s="55">
        <v>0</v>
      </c>
      <c r="Q50" s="55">
        <v>0</v>
      </c>
      <c r="R50" s="55">
        <v>0</v>
      </c>
      <c r="S50" s="55">
        <v>0</v>
      </c>
      <c r="T50" s="55">
        <v>0</v>
      </c>
      <c r="U50" s="55">
        <v>0</v>
      </c>
      <c r="V50" s="55">
        <v>0</v>
      </c>
      <c r="W50" s="41"/>
      <c r="X50" s="41"/>
      <c r="Y50" s="41"/>
      <c r="Z50" s="41"/>
      <c r="AA50" s="41"/>
      <c r="AB50" s="41"/>
      <c r="AC50" s="41"/>
      <c r="AD50" s="41"/>
      <c r="AE50" s="41"/>
      <c r="AF50" s="25"/>
      <c r="AG50" s="25"/>
      <c r="AH50" s="25"/>
      <c r="AI50" s="29"/>
      <c r="AJ50" s="25"/>
      <c r="AK50" s="30"/>
      <c r="AL50" s="30"/>
      <c r="AM50" s="30"/>
    </row>
    <row r="51" spans="1:39" s="28" customFormat="1" ht="78.75" customHeight="1" x14ac:dyDescent="0.2">
      <c r="A51" s="47" t="s">
        <v>169</v>
      </c>
      <c r="B51" s="46" t="s">
        <v>103</v>
      </c>
      <c r="C51" s="56">
        <f>SUM(C52:C53)</f>
        <v>0</v>
      </c>
      <c r="D51" s="56">
        <f t="shared" ref="D51:V51" si="11">SUM(D52:D53)</f>
        <v>0</v>
      </c>
      <c r="E51" s="56">
        <f t="shared" si="11"/>
        <v>0</v>
      </c>
      <c r="F51" s="56">
        <f t="shared" si="11"/>
        <v>0</v>
      </c>
      <c r="G51" s="56">
        <f t="shared" si="11"/>
        <v>0</v>
      </c>
      <c r="H51" s="56">
        <f t="shared" si="11"/>
        <v>0</v>
      </c>
      <c r="I51" s="56">
        <f t="shared" si="11"/>
        <v>0</v>
      </c>
      <c r="J51" s="56">
        <f t="shared" si="11"/>
        <v>0</v>
      </c>
      <c r="K51" s="56">
        <f t="shared" si="11"/>
        <v>0</v>
      </c>
      <c r="L51" s="56">
        <f t="shared" si="11"/>
        <v>0</v>
      </c>
      <c r="M51" s="56">
        <f t="shared" si="11"/>
        <v>0</v>
      </c>
      <c r="N51" s="56">
        <f t="shared" si="11"/>
        <v>0</v>
      </c>
      <c r="O51" s="56">
        <f t="shared" si="11"/>
        <v>0</v>
      </c>
      <c r="P51" s="56">
        <f t="shared" si="11"/>
        <v>0</v>
      </c>
      <c r="Q51" s="56">
        <f t="shared" si="11"/>
        <v>0</v>
      </c>
      <c r="R51" s="56">
        <f t="shared" si="11"/>
        <v>0</v>
      </c>
      <c r="S51" s="56">
        <f t="shared" si="11"/>
        <v>0</v>
      </c>
      <c r="T51" s="56">
        <f t="shared" si="11"/>
        <v>0</v>
      </c>
      <c r="U51" s="56">
        <f t="shared" si="11"/>
        <v>0</v>
      </c>
      <c r="V51" s="56">
        <f t="shared" si="11"/>
        <v>0</v>
      </c>
      <c r="W51" s="42"/>
      <c r="X51" s="42"/>
      <c r="Y51" s="42"/>
      <c r="Z51" s="42"/>
      <c r="AA51" s="42"/>
      <c r="AB51" s="42"/>
      <c r="AC51" s="42"/>
      <c r="AD51" s="42"/>
      <c r="AE51" s="42"/>
      <c r="AF51" s="26"/>
      <c r="AG51" s="26"/>
      <c r="AH51" s="26"/>
      <c r="AI51" s="27"/>
      <c r="AJ51" s="26"/>
    </row>
    <row r="52" spans="1:39" s="31" customFormat="1" ht="59.25" hidden="1" customHeight="1" x14ac:dyDescent="0.2">
      <c r="A52" s="26" t="s">
        <v>170</v>
      </c>
      <c r="B52" s="43" t="s">
        <v>104</v>
      </c>
      <c r="C52" s="55">
        <v>0</v>
      </c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55">
        <v>0</v>
      </c>
      <c r="R52" s="55">
        <v>0</v>
      </c>
      <c r="S52" s="55">
        <v>0</v>
      </c>
      <c r="T52" s="55">
        <v>0</v>
      </c>
      <c r="U52" s="55">
        <v>0</v>
      </c>
      <c r="V52" s="55">
        <v>0</v>
      </c>
      <c r="W52" s="41"/>
      <c r="X52" s="41"/>
      <c r="Y52" s="41"/>
      <c r="Z52" s="41"/>
      <c r="AA52" s="41"/>
      <c r="AB52" s="41"/>
      <c r="AC52" s="41"/>
      <c r="AD52" s="41"/>
      <c r="AE52" s="41"/>
      <c r="AF52" s="25"/>
      <c r="AG52" s="25"/>
      <c r="AH52" s="25"/>
      <c r="AI52" s="29"/>
      <c r="AJ52" s="25"/>
      <c r="AK52" s="30"/>
      <c r="AL52" s="30"/>
      <c r="AM52" s="30"/>
    </row>
    <row r="53" spans="1:39" s="31" customFormat="1" ht="60.75" hidden="1" customHeight="1" x14ac:dyDescent="0.2">
      <c r="A53" s="49" t="s">
        <v>171</v>
      </c>
      <c r="B53" s="43" t="s">
        <v>105</v>
      </c>
      <c r="C53" s="55">
        <v>0</v>
      </c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55">
        <v>0</v>
      </c>
      <c r="R53" s="55">
        <v>0</v>
      </c>
      <c r="S53" s="55">
        <v>0</v>
      </c>
      <c r="T53" s="55">
        <v>0</v>
      </c>
      <c r="U53" s="55">
        <v>0</v>
      </c>
      <c r="V53" s="55">
        <v>0</v>
      </c>
      <c r="W53" s="41"/>
      <c r="X53" s="41"/>
      <c r="Y53" s="41"/>
      <c r="Z53" s="41"/>
      <c r="AA53" s="41"/>
      <c r="AB53" s="41"/>
      <c r="AC53" s="41"/>
      <c r="AD53" s="41"/>
      <c r="AE53" s="41"/>
      <c r="AF53" s="32"/>
      <c r="AG53" s="32"/>
      <c r="AH53" s="32"/>
      <c r="AI53" s="33"/>
      <c r="AJ53" s="32"/>
      <c r="AK53" s="24"/>
      <c r="AL53" s="24"/>
      <c r="AM53" s="24"/>
    </row>
    <row r="54" spans="1:39" s="28" customFormat="1" ht="36.75" customHeight="1" x14ac:dyDescent="0.2">
      <c r="A54" s="47" t="s">
        <v>75</v>
      </c>
      <c r="B54" s="46" t="s">
        <v>106</v>
      </c>
      <c r="C54" s="56">
        <f>C55+C72+C79+C80</f>
        <v>56.730000000000004</v>
      </c>
      <c r="D54" s="56">
        <f t="shared" ref="D54:V54" si="12">D55+D72+D79+D80</f>
        <v>7.75</v>
      </c>
      <c r="E54" s="56">
        <f t="shared" si="12"/>
        <v>48.980000000000004</v>
      </c>
      <c r="F54" s="56">
        <f t="shared" si="12"/>
        <v>0</v>
      </c>
      <c r="G54" s="56">
        <f t="shared" si="12"/>
        <v>0</v>
      </c>
      <c r="H54" s="56">
        <f t="shared" si="12"/>
        <v>20.791762426000002</v>
      </c>
      <c r="I54" s="56">
        <f t="shared" si="12"/>
        <v>0</v>
      </c>
      <c r="J54" s="56">
        <f t="shared" si="12"/>
        <v>2.3375210100000001</v>
      </c>
      <c r="K54" s="56">
        <f t="shared" si="12"/>
        <v>17.609924604</v>
      </c>
      <c r="L54" s="56">
        <f t="shared" si="12"/>
        <v>0.84431681199999997</v>
      </c>
      <c r="M54" s="56">
        <f t="shared" si="12"/>
        <v>35.938237573999999</v>
      </c>
      <c r="N54" s="56">
        <f t="shared" si="12"/>
        <v>7.75</v>
      </c>
      <c r="O54" s="56">
        <f t="shared" si="12"/>
        <v>46.642478990000001</v>
      </c>
      <c r="P54" s="56">
        <f t="shared" si="12"/>
        <v>-17.609924604</v>
      </c>
      <c r="Q54" s="56">
        <f t="shared" si="12"/>
        <v>-0.84431681199999997</v>
      </c>
      <c r="R54" s="56">
        <f t="shared" si="12"/>
        <v>29.664232731200006</v>
      </c>
      <c r="S54" s="56">
        <f t="shared" si="12"/>
        <v>0</v>
      </c>
      <c r="T54" s="56">
        <f t="shared" si="12"/>
        <v>2.3375210100000001</v>
      </c>
      <c r="U54" s="56">
        <f t="shared" si="12"/>
        <v>26.482839510000002</v>
      </c>
      <c r="V54" s="56">
        <f t="shared" si="12"/>
        <v>0.84387221120000011</v>
      </c>
      <c r="W54" s="42" t="s">
        <v>233</v>
      </c>
      <c r="X54" s="42" t="s">
        <v>233</v>
      </c>
      <c r="Y54" s="42" t="s">
        <v>233</v>
      </c>
      <c r="Z54" s="42" t="s">
        <v>233</v>
      </c>
      <c r="AA54" s="42" t="s">
        <v>233</v>
      </c>
      <c r="AB54" s="42" t="s">
        <v>233</v>
      </c>
      <c r="AC54" s="42" t="s">
        <v>233</v>
      </c>
      <c r="AD54" s="42" t="s">
        <v>233</v>
      </c>
      <c r="AE54" s="42" t="s">
        <v>233</v>
      </c>
      <c r="AF54" s="42" t="s">
        <v>233</v>
      </c>
      <c r="AG54" s="42" t="s">
        <v>233</v>
      </c>
      <c r="AH54" s="42" t="s">
        <v>233</v>
      </c>
      <c r="AI54" s="42" t="s">
        <v>233</v>
      </c>
      <c r="AJ54" s="42" t="s">
        <v>233</v>
      </c>
      <c r="AK54" s="30"/>
      <c r="AL54" s="30"/>
      <c r="AM54" s="30"/>
    </row>
    <row r="55" spans="1:39" s="28" customFormat="1" ht="60.75" customHeight="1" x14ac:dyDescent="0.2">
      <c r="A55" s="26" t="s">
        <v>175</v>
      </c>
      <c r="B55" s="43" t="s">
        <v>107</v>
      </c>
      <c r="C55" s="55">
        <f>SUM(C56+C57)</f>
        <v>14.169999999999998</v>
      </c>
      <c r="D55" s="55">
        <f t="shared" ref="D55:V55" si="13">SUM(D56+D57)</f>
        <v>0</v>
      </c>
      <c r="E55" s="55">
        <f t="shared" si="13"/>
        <v>14.169999999999998</v>
      </c>
      <c r="F55" s="55">
        <f t="shared" si="13"/>
        <v>0</v>
      </c>
      <c r="G55" s="55">
        <f t="shared" si="13"/>
        <v>0</v>
      </c>
      <c r="H55" s="55">
        <f t="shared" si="13"/>
        <v>17.299217001600002</v>
      </c>
      <c r="I55" s="55">
        <f t="shared" si="13"/>
        <v>0</v>
      </c>
      <c r="J55" s="55">
        <f t="shared" si="13"/>
        <v>1.5961560000000001</v>
      </c>
      <c r="K55" s="55">
        <f t="shared" si="13"/>
        <v>15.491430001600001</v>
      </c>
      <c r="L55" s="55">
        <f t="shared" si="13"/>
        <v>0.21163099999999999</v>
      </c>
      <c r="M55" s="55">
        <f t="shared" si="13"/>
        <v>-3.1292170016000025</v>
      </c>
      <c r="N55" s="55">
        <f t="shared" si="13"/>
        <v>0</v>
      </c>
      <c r="O55" s="55">
        <f t="shared" si="13"/>
        <v>12.573844000000001</v>
      </c>
      <c r="P55" s="55">
        <f t="shared" si="13"/>
        <v>-15.491430001600001</v>
      </c>
      <c r="Q55" s="55">
        <f t="shared" si="13"/>
        <v>-0.21163099999999999</v>
      </c>
      <c r="R55" s="55">
        <f t="shared" si="13"/>
        <v>22.082102907600007</v>
      </c>
      <c r="S55" s="55">
        <f t="shared" si="13"/>
        <v>0</v>
      </c>
      <c r="T55" s="55">
        <f t="shared" si="13"/>
        <v>1.5961560000000001</v>
      </c>
      <c r="U55" s="55">
        <f t="shared" si="13"/>
        <v>20.274315907600002</v>
      </c>
      <c r="V55" s="55">
        <f t="shared" si="13"/>
        <v>0.21163099999999999</v>
      </c>
      <c r="W55" s="42" t="s">
        <v>233</v>
      </c>
      <c r="X55" s="42" t="s">
        <v>233</v>
      </c>
      <c r="Y55" s="42" t="s">
        <v>233</v>
      </c>
      <c r="Z55" s="42" t="s">
        <v>233</v>
      </c>
      <c r="AA55" s="42" t="s">
        <v>233</v>
      </c>
      <c r="AB55" s="42" t="s">
        <v>233</v>
      </c>
      <c r="AC55" s="42" t="s">
        <v>233</v>
      </c>
      <c r="AD55" s="42" t="s">
        <v>233</v>
      </c>
      <c r="AE55" s="42" t="s">
        <v>233</v>
      </c>
      <c r="AF55" s="42" t="s">
        <v>233</v>
      </c>
      <c r="AG55" s="42" t="s">
        <v>233</v>
      </c>
      <c r="AH55" s="42" t="s">
        <v>233</v>
      </c>
      <c r="AI55" s="42" t="s">
        <v>233</v>
      </c>
      <c r="AJ55" s="42" t="s">
        <v>233</v>
      </c>
      <c r="AK55" s="30"/>
      <c r="AL55" s="30"/>
      <c r="AM55" s="30"/>
    </row>
    <row r="56" spans="1:39" s="28" customFormat="1" ht="27" customHeight="1" x14ac:dyDescent="0.2">
      <c r="A56" s="49" t="s">
        <v>177</v>
      </c>
      <c r="B56" s="43" t="s">
        <v>108</v>
      </c>
      <c r="C56" s="55">
        <v>0</v>
      </c>
      <c r="D56" s="55">
        <v>0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55">
        <v>0</v>
      </c>
      <c r="R56" s="55">
        <v>0</v>
      </c>
      <c r="S56" s="55">
        <v>0</v>
      </c>
      <c r="T56" s="55">
        <v>0</v>
      </c>
      <c r="U56" s="55">
        <v>0</v>
      </c>
      <c r="V56" s="55">
        <v>0</v>
      </c>
      <c r="W56" s="42" t="s">
        <v>233</v>
      </c>
      <c r="X56" s="42" t="s">
        <v>233</v>
      </c>
      <c r="Y56" s="42" t="s">
        <v>233</v>
      </c>
      <c r="Z56" s="42" t="s">
        <v>233</v>
      </c>
      <c r="AA56" s="42" t="s">
        <v>233</v>
      </c>
      <c r="AB56" s="42" t="s">
        <v>233</v>
      </c>
      <c r="AC56" s="42" t="s">
        <v>233</v>
      </c>
      <c r="AD56" s="42" t="s">
        <v>233</v>
      </c>
      <c r="AE56" s="42" t="s">
        <v>233</v>
      </c>
      <c r="AF56" s="42" t="s">
        <v>233</v>
      </c>
      <c r="AG56" s="42" t="s">
        <v>233</v>
      </c>
      <c r="AH56" s="42" t="s">
        <v>233</v>
      </c>
      <c r="AI56" s="42" t="s">
        <v>233</v>
      </c>
      <c r="AJ56" s="42" t="s">
        <v>233</v>
      </c>
      <c r="AK56" s="30"/>
      <c r="AL56" s="30"/>
      <c r="AM56" s="30"/>
    </row>
    <row r="57" spans="1:39" s="34" customFormat="1" ht="45" customHeight="1" x14ac:dyDescent="0.2">
      <c r="A57" s="50" t="s">
        <v>178</v>
      </c>
      <c r="B57" s="43" t="s">
        <v>109</v>
      </c>
      <c r="C57" s="55">
        <f>SUM(C58:C71)</f>
        <v>14.169999999999998</v>
      </c>
      <c r="D57" s="55">
        <f t="shared" ref="D57:V57" si="14">SUM(D58:D71)</f>
        <v>0</v>
      </c>
      <c r="E57" s="55">
        <f t="shared" si="14"/>
        <v>14.169999999999998</v>
      </c>
      <c r="F57" s="55">
        <f t="shared" si="14"/>
        <v>0</v>
      </c>
      <c r="G57" s="55">
        <f t="shared" si="14"/>
        <v>0</v>
      </c>
      <c r="H57" s="55">
        <f t="shared" si="14"/>
        <v>17.299217001600002</v>
      </c>
      <c r="I57" s="55">
        <f t="shared" si="14"/>
        <v>0</v>
      </c>
      <c r="J57" s="55">
        <f t="shared" si="14"/>
        <v>1.5961560000000001</v>
      </c>
      <c r="K57" s="55">
        <f t="shared" si="14"/>
        <v>15.491430001600001</v>
      </c>
      <c r="L57" s="55">
        <f t="shared" si="14"/>
        <v>0.21163099999999999</v>
      </c>
      <c r="M57" s="55">
        <f t="shared" si="14"/>
        <v>-3.1292170016000025</v>
      </c>
      <c r="N57" s="55">
        <f t="shared" si="14"/>
        <v>0</v>
      </c>
      <c r="O57" s="55">
        <f t="shared" si="14"/>
        <v>12.573844000000001</v>
      </c>
      <c r="P57" s="55">
        <f t="shared" si="14"/>
        <v>-15.491430001600001</v>
      </c>
      <c r="Q57" s="55">
        <f t="shared" si="14"/>
        <v>-0.21163099999999999</v>
      </c>
      <c r="R57" s="55">
        <f t="shared" si="14"/>
        <v>22.082102907600007</v>
      </c>
      <c r="S57" s="55">
        <f t="shared" si="14"/>
        <v>0</v>
      </c>
      <c r="T57" s="55">
        <f t="shared" si="14"/>
        <v>1.5961560000000001</v>
      </c>
      <c r="U57" s="55">
        <f t="shared" si="14"/>
        <v>20.274315907600002</v>
      </c>
      <c r="V57" s="55">
        <f t="shared" si="14"/>
        <v>0.21163099999999999</v>
      </c>
      <c r="W57" s="42" t="s">
        <v>233</v>
      </c>
      <c r="X57" s="42" t="s">
        <v>233</v>
      </c>
      <c r="Y57" s="42" t="s">
        <v>233</v>
      </c>
      <c r="Z57" s="42" t="s">
        <v>233</v>
      </c>
      <c r="AA57" s="42" t="s">
        <v>233</v>
      </c>
      <c r="AB57" s="42" t="s">
        <v>233</v>
      </c>
      <c r="AC57" s="42" t="s">
        <v>233</v>
      </c>
      <c r="AD57" s="42" t="s">
        <v>233</v>
      </c>
      <c r="AE57" s="42" t="s">
        <v>233</v>
      </c>
      <c r="AF57" s="42" t="s">
        <v>233</v>
      </c>
      <c r="AG57" s="42" t="s">
        <v>233</v>
      </c>
      <c r="AH57" s="42" t="s">
        <v>233</v>
      </c>
      <c r="AI57" s="42" t="s">
        <v>233</v>
      </c>
      <c r="AJ57" s="42" t="s">
        <v>233</v>
      </c>
    </row>
    <row r="58" spans="1:39" s="34" customFormat="1" ht="58.5" customHeight="1" x14ac:dyDescent="0.2">
      <c r="A58" s="50" t="s">
        <v>179</v>
      </c>
      <c r="B58" s="43" t="s">
        <v>110</v>
      </c>
      <c r="C58" s="55">
        <f t="shared" ref="C58:C71" si="15">SUM(D58:G58)</f>
        <v>0</v>
      </c>
      <c r="D58" s="55">
        <v>0</v>
      </c>
      <c r="E58" s="55">
        <v>0</v>
      </c>
      <c r="F58" s="55">
        <v>0</v>
      </c>
      <c r="G58" s="55">
        <v>0</v>
      </c>
      <c r="H58" s="55">
        <f t="shared" ref="H58:H71" si="16">SUM(I58:L58)</f>
        <v>9.2473E-2</v>
      </c>
      <c r="I58" s="55">
        <v>0</v>
      </c>
      <c r="J58" s="55">
        <v>5.5315000000000003E-2</v>
      </c>
      <c r="K58" s="55">
        <v>2.0341999999999999E-2</v>
      </c>
      <c r="L58" s="55">
        <v>1.6816000000000001E-2</v>
      </c>
      <c r="M58" s="55">
        <f t="shared" ref="M58:M71" si="17">SUM(N58:Q58)</f>
        <v>-9.2473E-2</v>
      </c>
      <c r="N58" s="55">
        <f t="shared" ref="N58:N71" si="18">SUM(D58-I58)</f>
        <v>0</v>
      </c>
      <c r="O58" s="55">
        <f t="shared" ref="O58:O71" si="19">SUM(E58-J58)</f>
        <v>-5.5315000000000003E-2</v>
      </c>
      <c r="P58" s="55">
        <f t="shared" ref="P58:P71" si="20">SUM(F58-K58)</f>
        <v>-2.0341999999999999E-2</v>
      </c>
      <c r="Q58" s="55">
        <f t="shared" ref="Q58:Q71" si="21">SUM(G58-L58)</f>
        <v>-1.6816000000000001E-2</v>
      </c>
      <c r="R58" s="55">
        <f t="shared" ref="R58:R71" si="22">SUM(S58:V58)</f>
        <v>3.4653690000000004</v>
      </c>
      <c r="S58" s="55">
        <v>0</v>
      </c>
      <c r="T58" s="55">
        <v>5.5315000000000003E-2</v>
      </c>
      <c r="U58" s="55">
        <v>3.3932380000000002</v>
      </c>
      <c r="V58" s="55">
        <v>1.6816000000000001E-2</v>
      </c>
      <c r="W58" s="42" t="s">
        <v>233</v>
      </c>
      <c r="X58" s="42" t="s">
        <v>233</v>
      </c>
      <c r="Y58" s="42" t="s">
        <v>233</v>
      </c>
      <c r="Z58" s="42" t="s">
        <v>233</v>
      </c>
      <c r="AA58" s="42" t="s">
        <v>233</v>
      </c>
      <c r="AB58" s="42" t="s">
        <v>233</v>
      </c>
      <c r="AC58" s="42" t="s">
        <v>233</v>
      </c>
      <c r="AD58" s="42" t="s">
        <v>233</v>
      </c>
      <c r="AE58" s="42" t="s">
        <v>233</v>
      </c>
      <c r="AF58" s="42" t="s">
        <v>233</v>
      </c>
      <c r="AG58" s="42" t="s">
        <v>233</v>
      </c>
      <c r="AH58" s="42" t="s">
        <v>233</v>
      </c>
      <c r="AI58" s="42" t="s">
        <v>233</v>
      </c>
      <c r="AJ58" s="42" t="s">
        <v>233</v>
      </c>
    </row>
    <row r="59" spans="1:39" s="34" customFormat="1" ht="43.5" customHeight="1" x14ac:dyDescent="0.2">
      <c r="A59" s="50" t="s">
        <v>180</v>
      </c>
      <c r="B59" s="43" t="s">
        <v>111</v>
      </c>
      <c r="C59" s="55">
        <f t="shared" si="15"/>
        <v>0</v>
      </c>
      <c r="D59" s="55">
        <v>0</v>
      </c>
      <c r="E59" s="55">
        <v>0</v>
      </c>
      <c r="F59" s="55">
        <v>0</v>
      </c>
      <c r="G59" s="55">
        <v>0</v>
      </c>
      <c r="H59" s="55">
        <f t="shared" si="16"/>
        <v>3.9569329999999998</v>
      </c>
      <c r="I59" s="55">
        <v>0</v>
      </c>
      <c r="J59" s="55">
        <v>9.2435000000000003E-2</v>
      </c>
      <c r="K59" s="55">
        <f>2.368449+1.467949</f>
        <v>3.836398</v>
      </c>
      <c r="L59" s="55">
        <v>2.81E-2</v>
      </c>
      <c r="M59" s="55">
        <f t="shared" si="17"/>
        <v>-3.9569329999999998</v>
      </c>
      <c r="N59" s="55">
        <f t="shared" si="18"/>
        <v>0</v>
      </c>
      <c r="O59" s="55">
        <f t="shared" si="19"/>
        <v>-9.2435000000000003E-2</v>
      </c>
      <c r="P59" s="55">
        <f t="shared" si="20"/>
        <v>-3.836398</v>
      </c>
      <c r="Q59" s="55">
        <f t="shared" si="21"/>
        <v>-2.81E-2</v>
      </c>
      <c r="R59" s="55">
        <f t="shared" si="22"/>
        <v>5.8618799099999999</v>
      </c>
      <c r="S59" s="55">
        <v>0</v>
      </c>
      <c r="T59" s="55">
        <v>9.2435000000000003E-2</v>
      </c>
      <c r="U59" s="55">
        <f>3.37289611+2.00716*1.18</f>
        <v>5.7413449099999996</v>
      </c>
      <c r="V59" s="55">
        <v>2.81E-2</v>
      </c>
      <c r="W59" s="42" t="s">
        <v>233</v>
      </c>
      <c r="X59" s="42" t="s">
        <v>233</v>
      </c>
      <c r="Y59" s="42" t="s">
        <v>233</v>
      </c>
      <c r="Z59" s="42" t="s">
        <v>233</v>
      </c>
      <c r="AA59" s="42" t="s">
        <v>233</v>
      </c>
      <c r="AB59" s="42" t="s">
        <v>233</v>
      </c>
      <c r="AC59" s="42" t="s">
        <v>233</v>
      </c>
      <c r="AD59" s="42" t="s">
        <v>233</v>
      </c>
      <c r="AE59" s="42" t="s">
        <v>233</v>
      </c>
      <c r="AF59" s="42" t="s">
        <v>233</v>
      </c>
      <c r="AG59" s="42" t="s">
        <v>233</v>
      </c>
      <c r="AH59" s="42" t="s">
        <v>233</v>
      </c>
      <c r="AI59" s="42" t="s">
        <v>233</v>
      </c>
      <c r="AJ59" s="42" t="s">
        <v>233</v>
      </c>
    </row>
    <row r="60" spans="1:39" s="34" customFormat="1" ht="59.25" customHeight="1" x14ac:dyDescent="0.2">
      <c r="A60" s="50" t="s">
        <v>181</v>
      </c>
      <c r="B60" s="43" t="s">
        <v>112</v>
      </c>
      <c r="C60" s="55">
        <f t="shared" si="15"/>
        <v>0</v>
      </c>
      <c r="D60" s="55">
        <v>0</v>
      </c>
      <c r="E60" s="55">
        <v>0</v>
      </c>
      <c r="F60" s="55">
        <v>0</v>
      </c>
      <c r="G60" s="55">
        <v>0</v>
      </c>
      <c r="H60" s="55">
        <f t="shared" si="16"/>
        <v>4.6590999999999994E-2</v>
      </c>
      <c r="I60" s="55">
        <v>0</v>
      </c>
      <c r="J60" s="55">
        <v>2.8011999999999999E-2</v>
      </c>
      <c r="K60" s="55">
        <v>1.0063000000000001E-2</v>
      </c>
      <c r="L60" s="55">
        <v>8.5159999999999993E-3</v>
      </c>
      <c r="M60" s="55">
        <f t="shared" si="17"/>
        <v>-4.6590999999999994E-2</v>
      </c>
      <c r="N60" s="55">
        <f t="shared" si="18"/>
        <v>0</v>
      </c>
      <c r="O60" s="55">
        <f t="shared" si="19"/>
        <v>-2.8011999999999999E-2</v>
      </c>
      <c r="P60" s="55">
        <f t="shared" si="20"/>
        <v>-1.0063000000000001E-2</v>
      </c>
      <c r="Q60" s="55">
        <f t="shared" si="21"/>
        <v>-8.5159999999999993E-3</v>
      </c>
      <c r="R60" s="55">
        <f t="shared" si="22"/>
        <v>2.1507990000000001</v>
      </c>
      <c r="S60" s="55">
        <v>0</v>
      </c>
      <c r="T60" s="55">
        <v>2.8011999999999999E-2</v>
      </c>
      <c r="U60" s="55">
        <v>2.114271</v>
      </c>
      <c r="V60" s="55">
        <v>8.5159999999999993E-3</v>
      </c>
      <c r="W60" s="42" t="s">
        <v>233</v>
      </c>
      <c r="X60" s="42" t="s">
        <v>233</v>
      </c>
      <c r="Y60" s="42" t="s">
        <v>233</v>
      </c>
      <c r="Z60" s="42" t="s">
        <v>233</v>
      </c>
      <c r="AA60" s="42" t="s">
        <v>233</v>
      </c>
      <c r="AB60" s="42" t="s">
        <v>233</v>
      </c>
      <c r="AC60" s="42" t="s">
        <v>233</v>
      </c>
      <c r="AD60" s="42" t="s">
        <v>233</v>
      </c>
      <c r="AE60" s="42" t="s">
        <v>233</v>
      </c>
      <c r="AF60" s="42" t="s">
        <v>233</v>
      </c>
      <c r="AG60" s="42" t="s">
        <v>233</v>
      </c>
      <c r="AH60" s="42" t="s">
        <v>233</v>
      </c>
      <c r="AI60" s="42" t="s">
        <v>233</v>
      </c>
      <c r="AJ60" s="42" t="s">
        <v>233</v>
      </c>
    </row>
    <row r="61" spans="1:39" s="34" customFormat="1" ht="60.75" customHeight="1" x14ac:dyDescent="0.2">
      <c r="A61" s="50" t="s">
        <v>182</v>
      </c>
      <c r="B61" s="43" t="s">
        <v>113</v>
      </c>
      <c r="C61" s="55">
        <f t="shared" si="15"/>
        <v>0</v>
      </c>
      <c r="D61" s="55">
        <v>0</v>
      </c>
      <c r="E61" s="55">
        <v>0</v>
      </c>
      <c r="F61" s="55">
        <v>0</v>
      </c>
      <c r="G61" s="55">
        <v>0</v>
      </c>
      <c r="H61" s="55">
        <f t="shared" si="16"/>
        <v>1.6212250000000001</v>
      </c>
      <c r="I61" s="55">
        <v>0</v>
      </c>
      <c r="J61" s="55">
        <v>1.6277E-2</v>
      </c>
      <c r="K61" s="55">
        <v>1.6</v>
      </c>
      <c r="L61" s="55">
        <v>4.9480000000000001E-3</v>
      </c>
      <c r="M61" s="55">
        <f t="shared" si="17"/>
        <v>-1.6212250000000001</v>
      </c>
      <c r="N61" s="55">
        <f t="shared" si="18"/>
        <v>0</v>
      </c>
      <c r="O61" s="55">
        <f t="shared" si="19"/>
        <v>-1.6277E-2</v>
      </c>
      <c r="P61" s="55">
        <f t="shared" si="20"/>
        <v>-1.6</v>
      </c>
      <c r="Q61" s="55">
        <f t="shared" si="21"/>
        <v>-4.9480000000000001E-3</v>
      </c>
      <c r="R61" s="55">
        <f t="shared" si="22"/>
        <v>1.621224996</v>
      </c>
      <c r="S61" s="55">
        <v>0</v>
      </c>
      <c r="T61" s="55">
        <v>1.6277E-2</v>
      </c>
      <c r="U61" s="55">
        <f>1.3559322*118/100</f>
        <v>1.599999996</v>
      </c>
      <c r="V61" s="55">
        <v>4.9480000000000001E-3</v>
      </c>
      <c r="W61" s="42" t="s">
        <v>233</v>
      </c>
      <c r="X61" s="42" t="s">
        <v>233</v>
      </c>
      <c r="Y61" s="42" t="s">
        <v>233</v>
      </c>
      <c r="Z61" s="42" t="s">
        <v>233</v>
      </c>
      <c r="AA61" s="42" t="s">
        <v>233</v>
      </c>
      <c r="AB61" s="42" t="s">
        <v>233</v>
      </c>
      <c r="AC61" s="42" t="s">
        <v>233</v>
      </c>
      <c r="AD61" s="42" t="s">
        <v>233</v>
      </c>
      <c r="AE61" s="42" t="s">
        <v>233</v>
      </c>
      <c r="AF61" s="42" t="s">
        <v>233</v>
      </c>
      <c r="AG61" s="42" t="s">
        <v>233</v>
      </c>
      <c r="AH61" s="42" t="s">
        <v>233</v>
      </c>
      <c r="AI61" s="42" t="s">
        <v>233</v>
      </c>
      <c r="AJ61" s="42" t="s">
        <v>233</v>
      </c>
    </row>
    <row r="62" spans="1:39" s="34" customFormat="1" ht="58.5" customHeight="1" x14ac:dyDescent="0.2">
      <c r="A62" s="50" t="s">
        <v>183</v>
      </c>
      <c r="B62" s="43" t="s">
        <v>114</v>
      </c>
      <c r="C62" s="55">
        <f t="shared" si="15"/>
        <v>0</v>
      </c>
      <c r="D62" s="55">
        <v>0</v>
      </c>
      <c r="E62" s="55">
        <v>0</v>
      </c>
      <c r="F62" s="55">
        <v>0</v>
      </c>
      <c r="G62" s="55">
        <v>0</v>
      </c>
      <c r="H62" s="55">
        <f t="shared" si="16"/>
        <v>1.6159750000000002</v>
      </c>
      <c r="I62" s="55">
        <v>0</v>
      </c>
      <c r="J62" s="55">
        <v>1.2251E-2</v>
      </c>
      <c r="K62" s="55">
        <f>1.6</f>
        <v>1.6</v>
      </c>
      <c r="L62" s="55">
        <v>3.7239999999999999E-3</v>
      </c>
      <c r="M62" s="55">
        <f t="shared" si="17"/>
        <v>-1.6159750000000002</v>
      </c>
      <c r="N62" s="55">
        <f t="shared" si="18"/>
        <v>0</v>
      </c>
      <c r="O62" s="55">
        <f t="shared" si="19"/>
        <v>-1.2251E-2</v>
      </c>
      <c r="P62" s="55">
        <f t="shared" si="20"/>
        <v>-1.6</v>
      </c>
      <c r="Q62" s="55">
        <f t="shared" si="21"/>
        <v>-3.7239999999999999E-3</v>
      </c>
      <c r="R62" s="55">
        <f t="shared" si="22"/>
        <v>1.6159750000000002</v>
      </c>
      <c r="S62" s="55">
        <v>0</v>
      </c>
      <c r="T62" s="55">
        <v>1.2251E-2</v>
      </c>
      <c r="U62" s="55">
        <v>1.6</v>
      </c>
      <c r="V62" s="55">
        <v>3.7239999999999999E-3</v>
      </c>
      <c r="W62" s="42" t="s">
        <v>233</v>
      </c>
      <c r="X62" s="42" t="s">
        <v>233</v>
      </c>
      <c r="Y62" s="42" t="s">
        <v>233</v>
      </c>
      <c r="Z62" s="42" t="s">
        <v>233</v>
      </c>
      <c r="AA62" s="42" t="s">
        <v>233</v>
      </c>
      <c r="AB62" s="42" t="s">
        <v>233</v>
      </c>
      <c r="AC62" s="42" t="s">
        <v>233</v>
      </c>
      <c r="AD62" s="42" t="s">
        <v>233</v>
      </c>
      <c r="AE62" s="42" t="s">
        <v>233</v>
      </c>
      <c r="AF62" s="42" t="s">
        <v>233</v>
      </c>
      <c r="AG62" s="42" t="s">
        <v>233</v>
      </c>
      <c r="AH62" s="42" t="s">
        <v>233</v>
      </c>
      <c r="AI62" s="42" t="s">
        <v>233</v>
      </c>
      <c r="AJ62" s="42" t="s">
        <v>233</v>
      </c>
    </row>
    <row r="63" spans="1:39" s="34" customFormat="1" ht="80.25" customHeight="1" x14ac:dyDescent="0.2">
      <c r="A63" s="50" t="s">
        <v>184</v>
      </c>
      <c r="B63" s="46" t="s">
        <v>234</v>
      </c>
      <c r="C63" s="55">
        <f t="shared" si="15"/>
        <v>0</v>
      </c>
      <c r="D63" s="55">
        <v>0</v>
      </c>
      <c r="E63" s="55">
        <v>0</v>
      </c>
      <c r="F63" s="55">
        <v>0</v>
      </c>
      <c r="G63" s="55">
        <v>0</v>
      </c>
      <c r="H63" s="55">
        <f t="shared" si="16"/>
        <v>5.9226420000000006</v>
      </c>
      <c r="I63" s="55">
        <v>0</v>
      </c>
      <c r="J63" s="55">
        <v>3.7315000000000001E-2</v>
      </c>
      <c r="K63" s="55">
        <f>1.647983+4.226</f>
        <v>5.873983</v>
      </c>
      <c r="L63" s="55">
        <v>1.1344E-2</v>
      </c>
      <c r="M63" s="55">
        <f t="shared" si="17"/>
        <v>-5.9226420000000006</v>
      </c>
      <c r="N63" s="55">
        <f t="shared" si="18"/>
        <v>0</v>
      </c>
      <c r="O63" s="55">
        <f t="shared" si="19"/>
        <v>-3.7315000000000001E-2</v>
      </c>
      <c r="P63" s="55">
        <f t="shared" si="20"/>
        <v>-5.873983</v>
      </c>
      <c r="Q63" s="55">
        <f t="shared" si="21"/>
        <v>-1.1344E-2</v>
      </c>
      <c r="R63" s="55">
        <f t="shared" si="22"/>
        <v>1.696642</v>
      </c>
      <c r="S63" s="55">
        <v>0</v>
      </c>
      <c r="T63" s="55">
        <v>3.7315000000000001E-2</v>
      </c>
      <c r="U63" s="55">
        <v>1.647983</v>
      </c>
      <c r="V63" s="55">
        <v>1.1344E-2</v>
      </c>
      <c r="W63" s="42" t="s">
        <v>233</v>
      </c>
      <c r="X63" s="42" t="s">
        <v>233</v>
      </c>
      <c r="Y63" s="42" t="s">
        <v>233</v>
      </c>
      <c r="Z63" s="42" t="s">
        <v>233</v>
      </c>
      <c r="AA63" s="42" t="s">
        <v>233</v>
      </c>
      <c r="AB63" s="42" t="s">
        <v>233</v>
      </c>
      <c r="AC63" s="42" t="s">
        <v>233</v>
      </c>
      <c r="AD63" s="42" t="s">
        <v>233</v>
      </c>
      <c r="AE63" s="42" t="s">
        <v>233</v>
      </c>
      <c r="AF63" s="42" t="s">
        <v>233</v>
      </c>
      <c r="AG63" s="42" t="s">
        <v>233</v>
      </c>
      <c r="AH63" s="42" t="s">
        <v>233</v>
      </c>
      <c r="AI63" s="42" t="s">
        <v>233</v>
      </c>
      <c r="AJ63" s="42" t="s">
        <v>233</v>
      </c>
    </row>
    <row r="64" spans="1:39" s="34" customFormat="1" ht="41.25" customHeight="1" x14ac:dyDescent="0.2">
      <c r="A64" s="50" t="s">
        <v>185</v>
      </c>
      <c r="B64" s="43" t="s">
        <v>247</v>
      </c>
      <c r="C64" s="55">
        <f t="shared" ref="C64" si="23">SUM(D64:G64)</f>
        <v>7</v>
      </c>
      <c r="D64" s="55">
        <v>0</v>
      </c>
      <c r="E64" s="55">
        <v>7</v>
      </c>
      <c r="F64" s="55">
        <v>0</v>
      </c>
      <c r="G64" s="55">
        <v>0</v>
      </c>
      <c r="H64" s="55">
        <f t="shared" ref="H64" si="24">SUM(I64:L64)</f>
        <v>5.7099999999999998E-3</v>
      </c>
      <c r="I64" s="55">
        <v>0</v>
      </c>
      <c r="J64" s="55">
        <v>3.9189999999999997E-3</v>
      </c>
      <c r="K64" s="55">
        <v>5.9999999999999995E-4</v>
      </c>
      <c r="L64" s="55">
        <v>1.191E-3</v>
      </c>
      <c r="M64" s="55">
        <f t="shared" ref="M64" si="25">SUM(N64:Q64)</f>
        <v>6.9942899999999995</v>
      </c>
      <c r="N64" s="55">
        <f t="shared" ref="N64" si="26">SUM(D64-I64)</f>
        <v>0</v>
      </c>
      <c r="O64" s="55">
        <f t="shared" ref="O64" si="27">SUM(E64-J64)</f>
        <v>6.9960810000000002</v>
      </c>
      <c r="P64" s="55">
        <f t="shared" ref="P64" si="28">SUM(F64-K64)</f>
        <v>-5.9999999999999995E-4</v>
      </c>
      <c r="Q64" s="55">
        <f t="shared" ref="Q64" si="29">SUM(G64-L64)</f>
        <v>-1.191E-3</v>
      </c>
      <c r="R64" s="55">
        <f t="shared" ref="R64" si="30">SUM(S64:V64)</f>
        <v>8.005000000000001E-2</v>
      </c>
      <c r="S64" s="55">
        <v>0</v>
      </c>
      <c r="T64" s="55">
        <v>3.9189999999999997E-3</v>
      </c>
      <c r="U64" s="55">
        <v>7.4940000000000007E-2</v>
      </c>
      <c r="V64" s="55">
        <v>1.191E-3</v>
      </c>
      <c r="W64" s="42" t="s">
        <v>233</v>
      </c>
      <c r="X64" s="42" t="s">
        <v>233</v>
      </c>
      <c r="Y64" s="42" t="s">
        <v>233</v>
      </c>
      <c r="Z64" s="42" t="s">
        <v>233</v>
      </c>
      <c r="AA64" s="42" t="s">
        <v>233</v>
      </c>
      <c r="AB64" s="42" t="s">
        <v>233</v>
      </c>
      <c r="AC64" s="42" t="s">
        <v>233</v>
      </c>
      <c r="AD64" s="42" t="s">
        <v>233</v>
      </c>
      <c r="AE64" s="42" t="s">
        <v>233</v>
      </c>
      <c r="AF64" s="42" t="s">
        <v>233</v>
      </c>
      <c r="AG64" s="42" t="s">
        <v>233</v>
      </c>
      <c r="AH64" s="42" t="s">
        <v>233</v>
      </c>
      <c r="AI64" s="42" t="s">
        <v>233</v>
      </c>
      <c r="AJ64" s="42" t="s">
        <v>233</v>
      </c>
    </row>
    <row r="65" spans="1:36" s="34" customFormat="1" ht="36" customHeight="1" x14ac:dyDescent="0.2">
      <c r="A65" s="50" t="s">
        <v>186</v>
      </c>
      <c r="B65" s="43" t="s">
        <v>115</v>
      </c>
      <c r="C65" s="55">
        <f t="shared" si="15"/>
        <v>1.41</v>
      </c>
      <c r="D65" s="55">
        <v>0</v>
      </c>
      <c r="E65" s="55">
        <v>1.41</v>
      </c>
      <c r="F65" s="55">
        <v>0</v>
      </c>
      <c r="G65" s="55">
        <v>0</v>
      </c>
      <c r="H65" s="55">
        <f t="shared" si="16"/>
        <v>0.46966800000000003</v>
      </c>
      <c r="I65" s="55">
        <v>0</v>
      </c>
      <c r="J65" s="55">
        <f>0.179872+0.110672</f>
        <v>0.29054400000000002</v>
      </c>
      <c r="K65" s="55">
        <f>0.098908+0.001891-0.01</f>
        <v>9.0799000000000005E-2</v>
      </c>
      <c r="L65" s="55">
        <v>8.8325000000000001E-2</v>
      </c>
      <c r="M65" s="55">
        <f t="shared" si="17"/>
        <v>0.94033199999999995</v>
      </c>
      <c r="N65" s="55">
        <f t="shared" si="18"/>
        <v>0</v>
      </c>
      <c r="O65" s="55">
        <f t="shared" si="19"/>
        <v>1.119456</v>
      </c>
      <c r="P65" s="55">
        <f t="shared" si="20"/>
        <v>-9.0799000000000005E-2</v>
      </c>
      <c r="Q65" s="55">
        <f t="shared" si="21"/>
        <v>-8.8325000000000001E-2</v>
      </c>
      <c r="R65" s="55">
        <f t="shared" si="22"/>
        <v>1.5121080000000002</v>
      </c>
      <c r="S65" s="55">
        <v>0</v>
      </c>
      <c r="T65" s="55">
        <v>0.29054400000000002</v>
      </c>
      <c r="U65" s="55">
        <v>1.1332390000000001</v>
      </c>
      <c r="V65" s="55">
        <v>8.8325000000000001E-2</v>
      </c>
      <c r="W65" s="42" t="s">
        <v>233</v>
      </c>
      <c r="X65" s="42" t="s">
        <v>233</v>
      </c>
      <c r="Y65" s="42" t="s">
        <v>233</v>
      </c>
      <c r="Z65" s="42" t="s">
        <v>233</v>
      </c>
      <c r="AA65" s="42" t="s">
        <v>233</v>
      </c>
      <c r="AB65" s="42" t="s">
        <v>233</v>
      </c>
      <c r="AC65" s="42" t="s">
        <v>233</v>
      </c>
      <c r="AD65" s="42" t="s">
        <v>233</v>
      </c>
      <c r="AE65" s="42" t="s">
        <v>233</v>
      </c>
      <c r="AF65" s="42" t="s">
        <v>233</v>
      </c>
      <c r="AG65" s="42" t="s">
        <v>233</v>
      </c>
      <c r="AH65" s="42" t="s">
        <v>233</v>
      </c>
      <c r="AI65" s="42" t="s">
        <v>233</v>
      </c>
      <c r="AJ65" s="42" t="s">
        <v>233</v>
      </c>
    </row>
    <row r="66" spans="1:36" s="34" customFormat="1" ht="45" customHeight="1" x14ac:dyDescent="0.2">
      <c r="A66" s="50" t="s">
        <v>187</v>
      </c>
      <c r="B66" s="43" t="s">
        <v>116</v>
      </c>
      <c r="C66" s="55">
        <f t="shared" si="15"/>
        <v>0.93</v>
      </c>
      <c r="D66" s="55">
        <v>0</v>
      </c>
      <c r="E66" s="55">
        <v>0.93</v>
      </c>
      <c r="F66" s="55">
        <v>0</v>
      </c>
      <c r="G66" s="55">
        <v>0</v>
      </c>
      <c r="H66" s="55">
        <f t="shared" si="16"/>
        <v>0.15778399999999998</v>
      </c>
      <c r="I66" s="55">
        <v>0</v>
      </c>
      <c r="J66" s="55">
        <v>0.121</v>
      </c>
      <c r="K66" s="55">
        <v>0</v>
      </c>
      <c r="L66" s="55">
        <v>3.6783999999999997E-2</v>
      </c>
      <c r="M66" s="55">
        <f t="shared" si="17"/>
        <v>0.77221600000000001</v>
      </c>
      <c r="N66" s="55">
        <f t="shared" si="18"/>
        <v>0</v>
      </c>
      <c r="O66" s="55">
        <f t="shared" si="19"/>
        <v>0.80900000000000005</v>
      </c>
      <c r="P66" s="55">
        <f t="shared" si="20"/>
        <v>0</v>
      </c>
      <c r="Q66" s="55">
        <f t="shared" si="21"/>
        <v>-3.6783999999999997E-2</v>
      </c>
      <c r="R66" s="55">
        <f t="shared" si="22"/>
        <v>0.55805300000000002</v>
      </c>
      <c r="S66" s="55">
        <v>0</v>
      </c>
      <c r="T66" s="55">
        <v>0.121</v>
      </c>
      <c r="U66" s="55">
        <v>0.40026899999999999</v>
      </c>
      <c r="V66" s="55">
        <v>3.6783999999999997E-2</v>
      </c>
      <c r="W66" s="42" t="s">
        <v>233</v>
      </c>
      <c r="X66" s="42" t="s">
        <v>233</v>
      </c>
      <c r="Y66" s="42" t="s">
        <v>233</v>
      </c>
      <c r="Z66" s="42" t="s">
        <v>233</v>
      </c>
      <c r="AA66" s="42" t="s">
        <v>233</v>
      </c>
      <c r="AB66" s="42" t="s">
        <v>233</v>
      </c>
      <c r="AC66" s="42" t="s">
        <v>233</v>
      </c>
      <c r="AD66" s="42" t="s">
        <v>233</v>
      </c>
      <c r="AE66" s="42" t="s">
        <v>233</v>
      </c>
      <c r="AF66" s="42" t="s">
        <v>233</v>
      </c>
      <c r="AG66" s="42" t="s">
        <v>233</v>
      </c>
      <c r="AH66" s="42" t="s">
        <v>233</v>
      </c>
      <c r="AI66" s="42" t="s">
        <v>233</v>
      </c>
      <c r="AJ66" s="42" t="s">
        <v>233</v>
      </c>
    </row>
    <row r="67" spans="1:36" s="34" customFormat="1" ht="45.75" customHeight="1" x14ac:dyDescent="0.2">
      <c r="A67" s="50" t="s">
        <v>188</v>
      </c>
      <c r="B67" s="43" t="s">
        <v>117</v>
      </c>
      <c r="C67" s="55">
        <f t="shared" si="15"/>
        <v>1.45</v>
      </c>
      <c r="D67" s="55">
        <v>0</v>
      </c>
      <c r="E67" s="55">
        <v>1.45</v>
      </c>
      <c r="F67" s="55">
        <v>0</v>
      </c>
      <c r="G67" s="55">
        <v>0</v>
      </c>
      <c r="H67" s="55">
        <f t="shared" si="16"/>
        <v>2.0326999999999998E-2</v>
      </c>
      <c r="I67" s="55">
        <v>0</v>
      </c>
      <c r="J67" s="55">
        <v>1.5587999999999999E-2</v>
      </c>
      <c r="K67" s="55">
        <v>0</v>
      </c>
      <c r="L67" s="55">
        <v>4.7390000000000002E-3</v>
      </c>
      <c r="M67" s="55">
        <f t="shared" si="17"/>
        <v>1.429673</v>
      </c>
      <c r="N67" s="55">
        <f t="shared" si="18"/>
        <v>0</v>
      </c>
      <c r="O67" s="55">
        <f t="shared" si="19"/>
        <v>1.434412</v>
      </c>
      <c r="P67" s="55">
        <f t="shared" si="20"/>
        <v>0</v>
      </c>
      <c r="Q67" s="55">
        <f t="shared" si="21"/>
        <v>-4.7390000000000002E-3</v>
      </c>
      <c r="R67" s="55">
        <f t="shared" si="22"/>
        <v>0.136852</v>
      </c>
      <c r="S67" s="55">
        <v>0</v>
      </c>
      <c r="T67" s="55">
        <v>1.5587999999999999E-2</v>
      </c>
      <c r="U67" s="55">
        <v>0.116525</v>
      </c>
      <c r="V67" s="55">
        <v>4.7390000000000002E-3</v>
      </c>
      <c r="W67" s="42" t="s">
        <v>233</v>
      </c>
      <c r="X67" s="42" t="s">
        <v>233</v>
      </c>
      <c r="Y67" s="42" t="s">
        <v>233</v>
      </c>
      <c r="Z67" s="42" t="s">
        <v>233</v>
      </c>
      <c r="AA67" s="42" t="s">
        <v>233</v>
      </c>
      <c r="AB67" s="42" t="s">
        <v>233</v>
      </c>
      <c r="AC67" s="42" t="s">
        <v>233</v>
      </c>
      <c r="AD67" s="42" t="s">
        <v>233</v>
      </c>
      <c r="AE67" s="42" t="s">
        <v>233</v>
      </c>
      <c r="AF67" s="42" t="s">
        <v>233</v>
      </c>
      <c r="AG67" s="42" t="s">
        <v>233</v>
      </c>
      <c r="AH67" s="42" t="s">
        <v>233</v>
      </c>
      <c r="AI67" s="42" t="s">
        <v>233</v>
      </c>
      <c r="AJ67" s="42" t="s">
        <v>233</v>
      </c>
    </row>
    <row r="68" spans="1:36" s="34" customFormat="1" ht="47.25" customHeight="1" x14ac:dyDescent="0.2">
      <c r="A68" s="50" t="s">
        <v>189</v>
      </c>
      <c r="B68" s="43" t="s">
        <v>235</v>
      </c>
      <c r="C68" s="55">
        <f t="shared" si="15"/>
        <v>0.19</v>
      </c>
      <c r="D68" s="55">
        <v>0</v>
      </c>
      <c r="E68" s="55">
        <v>0.19</v>
      </c>
      <c r="F68" s="55">
        <v>0</v>
      </c>
      <c r="G68" s="55">
        <v>0</v>
      </c>
      <c r="H68" s="55">
        <f t="shared" si="16"/>
        <v>0.138739</v>
      </c>
      <c r="I68" s="55">
        <v>0</v>
      </c>
      <c r="J68" s="55">
        <v>6.7019999999999996E-3</v>
      </c>
      <c r="K68" s="55">
        <v>0.13</v>
      </c>
      <c r="L68" s="55">
        <v>2.0370000000000002E-3</v>
      </c>
      <c r="M68" s="55">
        <f t="shared" si="17"/>
        <v>5.1261000000000015E-2</v>
      </c>
      <c r="N68" s="55">
        <f t="shared" si="18"/>
        <v>0</v>
      </c>
      <c r="O68" s="55">
        <f t="shared" si="19"/>
        <v>0.18329800000000002</v>
      </c>
      <c r="P68" s="55">
        <f t="shared" si="20"/>
        <v>-0.13</v>
      </c>
      <c r="Q68" s="55">
        <f t="shared" si="21"/>
        <v>-2.0370000000000002E-3</v>
      </c>
      <c r="R68" s="55">
        <f t="shared" si="22"/>
        <v>0.138739</v>
      </c>
      <c r="S68" s="55">
        <v>0</v>
      </c>
      <c r="T68" s="55">
        <v>6.7019999999999996E-3</v>
      </c>
      <c r="U68" s="55">
        <v>0.13</v>
      </c>
      <c r="V68" s="55">
        <v>2.0370000000000002E-3</v>
      </c>
      <c r="W68" s="42" t="s">
        <v>233</v>
      </c>
      <c r="X68" s="42" t="s">
        <v>233</v>
      </c>
      <c r="Y68" s="42" t="s">
        <v>233</v>
      </c>
      <c r="Z68" s="42" t="s">
        <v>233</v>
      </c>
      <c r="AA68" s="42" t="s">
        <v>233</v>
      </c>
      <c r="AB68" s="42" t="s">
        <v>233</v>
      </c>
      <c r="AC68" s="42" t="s">
        <v>233</v>
      </c>
      <c r="AD68" s="42" t="s">
        <v>233</v>
      </c>
      <c r="AE68" s="42" t="s">
        <v>233</v>
      </c>
      <c r="AF68" s="42" t="s">
        <v>233</v>
      </c>
      <c r="AG68" s="42" t="s">
        <v>233</v>
      </c>
      <c r="AH68" s="42" t="s">
        <v>233</v>
      </c>
      <c r="AI68" s="42" t="s">
        <v>233</v>
      </c>
      <c r="AJ68" s="42" t="s">
        <v>233</v>
      </c>
    </row>
    <row r="69" spans="1:36" s="34" customFormat="1" ht="57" customHeight="1" x14ac:dyDescent="0.2">
      <c r="A69" s="50" t="s">
        <v>190</v>
      </c>
      <c r="B69" s="43" t="s">
        <v>236</v>
      </c>
      <c r="C69" s="55">
        <f t="shared" si="15"/>
        <v>1.42</v>
      </c>
      <c r="D69" s="55">
        <v>0</v>
      </c>
      <c r="E69" s="55">
        <v>1.42</v>
      </c>
      <c r="F69" s="55">
        <v>0</v>
      </c>
      <c r="G69" s="55">
        <v>0</v>
      </c>
      <c r="H69" s="55">
        <f t="shared" si="16"/>
        <v>1.2590000000000001</v>
      </c>
      <c r="I69" s="55">
        <v>0</v>
      </c>
      <c r="J69" s="55">
        <v>0.45900000000000002</v>
      </c>
      <c r="K69" s="55">
        <v>0.8</v>
      </c>
      <c r="L69" s="55">
        <v>0</v>
      </c>
      <c r="M69" s="55">
        <f t="shared" si="17"/>
        <v>0.16099999999999981</v>
      </c>
      <c r="N69" s="55">
        <f t="shared" si="18"/>
        <v>0</v>
      </c>
      <c r="O69" s="55">
        <f t="shared" si="19"/>
        <v>0.96099999999999985</v>
      </c>
      <c r="P69" s="55">
        <f t="shared" si="20"/>
        <v>-0.8</v>
      </c>
      <c r="Q69" s="55">
        <f t="shared" si="21"/>
        <v>0</v>
      </c>
      <c r="R69" s="55">
        <f t="shared" si="22"/>
        <v>1.2522610000000001</v>
      </c>
      <c r="S69" s="55">
        <v>0</v>
      </c>
      <c r="T69" s="55">
        <v>0.45900000000000002</v>
      </c>
      <c r="U69" s="55">
        <v>0.79326099999999999</v>
      </c>
      <c r="V69" s="55">
        <v>0</v>
      </c>
      <c r="W69" s="42" t="s">
        <v>233</v>
      </c>
      <c r="X69" s="42" t="s">
        <v>233</v>
      </c>
      <c r="Y69" s="42" t="s">
        <v>233</v>
      </c>
      <c r="Z69" s="42" t="s">
        <v>233</v>
      </c>
      <c r="AA69" s="42" t="s">
        <v>233</v>
      </c>
      <c r="AB69" s="42" t="s">
        <v>233</v>
      </c>
      <c r="AC69" s="42" t="s">
        <v>233</v>
      </c>
      <c r="AD69" s="42" t="s">
        <v>233</v>
      </c>
      <c r="AE69" s="42" t="s">
        <v>233</v>
      </c>
      <c r="AF69" s="42" t="s">
        <v>233</v>
      </c>
      <c r="AG69" s="42" t="s">
        <v>233</v>
      </c>
      <c r="AH69" s="42" t="s">
        <v>233</v>
      </c>
      <c r="AI69" s="42" t="s">
        <v>233</v>
      </c>
      <c r="AJ69" s="42" t="s">
        <v>233</v>
      </c>
    </row>
    <row r="70" spans="1:36" s="34" customFormat="1" ht="56.25" customHeight="1" x14ac:dyDescent="0.2">
      <c r="A70" s="50" t="s">
        <v>191</v>
      </c>
      <c r="B70" s="43" t="s">
        <v>237</v>
      </c>
      <c r="C70" s="55">
        <f t="shared" si="15"/>
        <v>1.77</v>
      </c>
      <c r="D70" s="55">
        <v>0</v>
      </c>
      <c r="E70" s="55">
        <v>1.77</v>
      </c>
      <c r="F70" s="55">
        <v>0</v>
      </c>
      <c r="G70" s="55">
        <v>0</v>
      </c>
      <c r="H70" s="55">
        <f t="shared" si="16"/>
        <v>1.3824950015999999</v>
      </c>
      <c r="I70" s="55">
        <v>0</v>
      </c>
      <c r="J70" s="55">
        <v>0.441</v>
      </c>
      <c r="K70" s="55">
        <f>(0.3675+0.43037712)*1.18</f>
        <v>0.94149500159999999</v>
      </c>
      <c r="L70" s="55">
        <v>0</v>
      </c>
      <c r="M70" s="55">
        <f t="shared" si="17"/>
        <v>0.38750499839999997</v>
      </c>
      <c r="N70" s="55">
        <f t="shared" si="18"/>
        <v>0</v>
      </c>
      <c r="O70" s="55">
        <f t="shared" si="19"/>
        <v>1.329</v>
      </c>
      <c r="P70" s="55">
        <f t="shared" si="20"/>
        <v>-0.94149500159999999</v>
      </c>
      <c r="Q70" s="55">
        <f t="shared" si="21"/>
        <v>0</v>
      </c>
      <c r="R70" s="55">
        <f t="shared" si="22"/>
        <v>1.3824950015999999</v>
      </c>
      <c r="S70" s="55">
        <v>0</v>
      </c>
      <c r="T70" s="55">
        <v>0.441</v>
      </c>
      <c r="U70" s="55">
        <f>(0.3675+0.43037712)*1.18</f>
        <v>0.94149500159999999</v>
      </c>
      <c r="V70" s="55">
        <v>0</v>
      </c>
      <c r="W70" s="42" t="s">
        <v>233</v>
      </c>
      <c r="X70" s="42" t="s">
        <v>233</v>
      </c>
      <c r="Y70" s="42" t="s">
        <v>233</v>
      </c>
      <c r="Z70" s="42" t="s">
        <v>233</v>
      </c>
      <c r="AA70" s="42" t="s">
        <v>233</v>
      </c>
      <c r="AB70" s="42" t="s">
        <v>233</v>
      </c>
      <c r="AC70" s="42" t="s">
        <v>233</v>
      </c>
      <c r="AD70" s="42" t="s">
        <v>233</v>
      </c>
      <c r="AE70" s="42" t="s">
        <v>233</v>
      </c>
      <c r="AF70" s="42" t="s">
        <v>233</v>
      </c>
      <c r="AG70" s="42" t="s">
        <v>233</v>
      </c>
      <c r="AH70" s="42" t="s">
        <v>233</v>
      </c>
      <c r="AI70" s="42" t="s">
        <v>233</v>
      </c>
      <c r="AJ70" s="42" t="s">
        <v>233</v>
      </c>
    </row>
    <row r="71" spans="1:36" s="34" customFormat="1" ht="30" customHeight="1" x14ac:dyDescent="0.2">
      <c r="A71" s="50" t="s">
        <v>248</v>
      </c>
      <c r="B71" s="43" t="s">
        <v>118</v>
      </c>
      <c r="C71" s="55">
        <f t="shared" si="15"/>
        <v>0</v>
      </c>
      <c r="D71" s="55">
        <v>0</v>
      </c>
      <c r="E71" s="55">
        <v>0</v>
      </c>
      <c r="F71" s="55">
        <v>0</v>
      </c>
      <c r="G71" s="55">
        <v>0</v>
      </c>
      <c r="H71" s="55">
        <f t="shared" si="16"/>
        <v>0.60965499999999995</v>
      </c>
      <c r="I71" s="55">
        <v>0</v>
      </c>
      <c r="J71" s="55">
        <v>1.6798E-2</v>
      </c>
      <c r="K71" s="55">
        <v>0.58774999999999999</v>
      </c>
      <c r="L71" s="55">
        <v>5.1070000000000004E-3</v>
      </c>
      <c r="M71" s="55">
        <f t="shared" si="17"/>
        <v>-0.60965499999999995</v>
      </c>
      <c r="N71" s="55">
        <f t="shared" si="18"/>
        <v>0</v>
      </c>
      <c r="O71" s="55">
        <f t="shared" si="19"/>
        <v>-1.6798E-2</v>
      </c>
      <c r="P71" s="55">
        <f t="shared" si="20"/>
        <v>-0.58774999999999999</v>
      </c>
      <c r="Q71" s="55">
        <f t="shared" si="21"/>
        <v>-5.1070000000000004E-3</v>
      </c>
      <c r="R71" s="55">
        <f t="shared" si="22"/>
        <v>0.60965499999999995</v>
      </c>
      <c r="S71" s="55">
        <v>0</v>
      </c>
      <c r="T71" s="55">
        <v>1.6798E-2</v>
      </c>
      <c r="U71" s="55">
        <v>0.58774999999999999</v>
      </c>
      <c r="V71" s="55">
        <v>5.1070000000000004E-3</v>
      </c>
      <c r="W71" s="42" t="s">
        <v>233</v>
      </c>
      <c r="X71" s="42" t="s">
        <v>233</v>
      </c>
      <c r="Y71" s="42" t="s">
        <v>233</v>
      </c>
      <c r="Z71" s="42" t="s">
        <v>233</v>
      </c>
      <c r="AA71" s="42" t="s">
        <v>233</v>
      </c>
      <c r="AB71" s="42" t="s">
        <v>233</v>
      </c>
      <c r="AC71" s="42" t="s">
        <v>233</v>
      </c>
      <c r="AD71" s="42" t="s">
        <v>233</v>
      </c>
      <c r="AE71" s="42" t="s">
        <v>233</v>
      </c>
      <c r="AF71" s="42" t="s">
        <v>233</v>
      </c>
      <c r="AG71" s="42" t="s">
        <v>233</v>
      </c>
      <c r="AH71" s="42" t="s">
        <v>233</v>
      </c>
      <c r="AI71" s="42" t="s">
        <v>233</v>
      </c>
      <c r="AJ71" s="42" t="s">
        <v>233</v>
      </c>
    </row>
    <row r="72" spans="1:36" s="34" customFormat="1" ht="35.25" customHeight="1" x14ac:dyDescent="0.2">
      <c r="A72" s="51" t="s">
        <v>192</v>
      </c>
      <c r="B72" s="46" t="s">
        <v>119</v>
      </c>
      <c r="C72" s="56">
        <f>SUM(C73)+C78</f>
        <v>27.25</v>
      </c>
      <c r="D72" s="56">
        <f t="shared" ref="D72:V72" si="31">SUM(D73)+D78</f>
        <v>7.75</v>
      </c>
      <c r="E72" s="56">
        <f t="shared" si="31"/>
        <v>19.5</v>
      </c>
      <c r="F72" s="56">
        <f t="shared" si="31"/>
        <v>0</v>
      </c>
      <c r="G72" s="56">
        <f t="shared" si="31"/>
        <v>0</v>
      </c>
      <c r="H72" s="56">
        <f t="shared" si="31"/>
        <v>0</v>
      </c>
      <c r="I72" s="56">
        <f t="shared" si="31"/>
        <v>0</v>
      </c>
      <c r="J72" s="56">
        <f t="shared" si="31"/>
        <v>0</v>
      </c>
      <c r="K72" s="56">
        <f t="shared" si="31"/>
        <v>0</v>
      </c>
      <c r="L72" s="56">
        <f t="shared" si="31"/>
        <v>0</v>
      </c>
      <c r="M72" s="56">
        <f t="shared" si="31"/>
        <v>27.25</v>
      </c>
      <c r="N72" s="56">
        <f t="shared" si="31"/>
        <v>7.75</v>
      </c>
      <c r="O72" s="56">
        <f t="shared" si="31"/>
        <v>19.5</v>
      </c>
      <c r="P72" s="56">
        <f t="shared" si="31"/>
        <v>0</v>
      </c>
      <c r="Q72" s="56">
        <f t="shared" si="31"/>
        <v>0</v>
      </c>
      <c r="R72" s="56">
        <f t="shared" si="31"/>
        <v>0</v>
      </c>
      <c r="S72" s="56">
        <f t="shared" si="31"/>
        <v>0</v>
      </c>
      <c r="T72" s="56">
        <f t="shared" si="31"/>
        <v>0</v>
      </c>
      <c r="U72" s="56">
        <f t="shared" si="31"/>
        <v>0</v>
      </c>
      <c r="V72" s="56">
        <f t="shared" si="31"/>
        <v>0</v>
      </c>
      <c r="W72" s="42" t="s">
        <v>233</v>
      </c>
      <c r="X72" s="42" t="s">
        <v>233</v>
      </c>
      <c r="Y72" s="42" t="s">
        <v>233</v>
      </c>
      <c r="Z72" s="42" t="s">
        <v>233</v>
      </c>
      <c r="AA72" s="42" t="s">
        <v>233</v>
      </c>
      <c r="AB72" s="42" t="s">
        <v>233</v>
      </c>
      <c r="AC72" s="42" t="s">
        <v>233</v>
      </c>
      <c r="AD72" s="42" t="s">
        <v>233</v>
      </c>
      <c r="AE72" s="42" t="s">
        <v>233</v>
      </c>
      <c r="AF72" s="42" t="s">
        <v>233</v>
      </c>
      <c r="AG72" s="42" t="s">
        <v>233</v>
      </c>
      <c r="AH72" s="42" t="s">
        <v>233</v>
      </c>
      <c r="AI72" s="42" t="s">
        <v>233</v>
      </c>
      <c r="AJ72" s="42" t="s">
        <v>233</v>
      </c>
    </row>
    <row r="73" spans="1:36" s="34" customFormat="1" ht="27" customHeight="1" x14ac:dyDescent="0.2">
      <c r="A73" s="50" t="s">
        <v>176</v>
      </c>
      <c r="B73" s="43" t="s">
        <v>120</v>
      </c>
      <c r="C73" s="55">
        <f>SUM(C74:C77)</f>
        <v>27.25</v>
      </c>
      <c r="D73" s="55">
        <f t="shared" ref="D73:V73" si="32">SUM(D74:D77)</f>
        <v>7.75</v>
      </c>
      <c r="E73" s="55">
        <f t="shared" si="32"/>
        <v>19.5</v>
      </c>
      <c r="F73" s="55">
        <f t="shared" si="32"/>
        <v>0</v>
      </c>
      <c r="G73" s="55">
        <f t="shared" si="32"/>
        <v>0</v>
      </c>
      <c r="H73" s="55">
        <f t="shared" si="32"/>
        <v>0</v>
      </c>
      <c r="I73" s="55">
        <f t="shared" si="32"/>
        <v>0</v>
      </c>
      <c r="J73" s="55">
        <f t="shared" si="32"/>
        <v>0</v>
      </c>
      <c r="K73" s="55">
        <f t="shared" si="32"/>
        <v>0</v>
      </c>
      <c r="L73" s="55">
        <f t="shared" si="32"/>
        <v>0</v>
      </c>
      <c r="M73" s="55">
        <f t="shared" si="32"/>
        <v>27.25</v>
      </c>
      <c r="N73" s="55">
        <f t="shared" si="32"/>
        <v>7.75</v>
      </c>
      <c r="O73" s="55">
        <f t="shared" si="32"/>
        <v>19.5</v>
      </c>
      <c r="P73" s="55">
        <f t="shared" si="32"/>
        <v>0</v>
      </c>
      <c r="Q73" s="55">
        <f t="shared" si="32"/>
        <v>0</v>
      </c>
      <c r="R73" s="55">
        <f t="shared" si="32"/>
        <v>0</v>
      </c>
      <c r="S73" s="55">
        <f t="shared" si="32"/>
        <v>0</v>
      </c>
      <c r="T73" s="55">
        <f t="shared" si="32"/>
        <v>0</v>
      </c>
      <c r="U73" s="55">
        <f t="shared" si="32"/>
        <v>0</v>
      </c>
      <c r="V73" s="55">
        <f t="shared" si="32"/>
        <v>0</v>
      </c>
      <c r="W73" s="42" t="s">
        <v>233</v>
      </c>
      <c r="X73" s="42" t="s">
        <v>233</v>
      </c>
      <c r="Y73" s="42" t="s">
        <v>233</v>
      </c>
      <c r="Z73" s="42" t="s">
        <v>233</v>
      </c>
      <c r="AA73" s="42" t="s">
        <v>233</v>
      </c>
      <c r="AB73" s="42" t="s">
        <v>233</v>
      </c>
      <c r="AC73" s="42" t="s">
        <v>233</v>
      </c>
      <c r="AD73" s="42" t="s">
        <v>233</v>
      </c>
      <c r="AE73" s="42" t="s">
        <v>233</v>
      </c>
      <c r="AF73" s="42" t="s">
        <v>233</v>
      </c>
      <c r="AG73" s="42" t="s">
        <v>233</v>
      </c>
      <c r="AH73" s="42" t="s">
        <v>233</v>
      </c>
      <c r="AI73" s="42" t="s">
        <v>233</v>
      </c>
      <c r="AJ73" s="42" t="s">
        <v>233</v>
      </c>
    </row>
    <row r="74" spans="1:36" s="34" customFormat="1" ht="80.25" customHeight="1" x14ac:dyDescent="0.2">
      <c r="A74" s="52" t="s">
        <v>193</v>
      </c>
      <c r="B74" s="43" t="s">
        <v>249</v>
      </c>
      <c r="C74" s="55">
        <f t="shared" ref="C74:C77" si="33">SUM(D74:G74)</f>
        <v>5.26</v>
      </c>
      <c r="D74" s="55">
        <v>0</v>
      </c>
      <c r="E74" s="55">
        <v>5.26</v>
      </c>
      <c r="F74" s="55">
        <v>0</v>
      </c>
      <c r="G74" s="55">
        <v>0</v>
      </c>
      <c r="H74" s="55">
        <f t="shared" ref="H74:H77" si="34">SUM(I74:L74)</f>
        <v>0</v>
      </c>
      <c r="I74" s="55">
        <v>0</v>
      </c>
      <c r="J74" s="55">
        <v>0</v>
      </c>
      <c r="K74" s="55">
        <v>0</v>
      </c>
      <c r="L74" s="55">
        <v>0</v>
      </c>
      <c r="M74" s="55">
        <f t="shared" ref="M74:M77" si="35">SUM(N74:Q74)</f>
        <v>5.26</v>
      </c>
      <c r="N74" s="55">
        <f t="shared" ref="N74:N77" si="36">SUM(D74-I74)</f>
        <v>0</v>
      </c>
      <c r="O74" s="55">
        <f t="shared" ref="O74:O77" si="37">SUM(E74-J74)</f>
        <v>5.26</v>
      </c>
      <c r="P74" s="55">
        <f t="shared" ref="P74:P77" si="38">SUM(F74-K74)</f>
        <v>0</v>
      </c>
      <c r="Q74" s="55">
        <f t="shared" ref="Q74:Q77" si="39">SUM(G74-L74)</f>
        <v>0</v>
      </c>
      <c r="R74" s="55">
        <f t="shared" ref="R74:R77" si="40">SUM(S74:V74)</f>
        <v>0</v>
      </c>
      <c r="S74" s="55">
        <v>0</v>
      </c>
      <c r="T74" s="55">
        <v>0</v>
      </c>
      <c r="U74" s="55">
        <v>0</v>
      </c>
      <c r="V74" s="55">
        <v>0</v>
      </c>
      <c r="W74" s="42" t="s">
        <v>233</v>
      </c>
      <c r="X74" s="42" t="s">
        <v>233</v>
      </c>
      <c r="Y74" s="42" t="s">
        <v>233</v>
      </c>
      <c r="Z74" s="42" t="s">
        <v>233</v>
      </c>
      <c r="AA74" s="42" t="s">
        <v>233</v>
      </c>
      <c r="AB74" s="42" t="s">
        <v>233</v>
      </c>
      <c r="AC74" s="42" t="s">
        <v>233</v>
      </c>
      <c r="AD74" s="42" t="s">
        <v>233</v>
      </c>
      <c r="AE74" s="42" t="s">
        <v>233</v>
      </c>
      <c r="AF74" s="42" t="s">
        <v>233</v>
      </c>
      <c r="AG74" s="42" t="s">
        <v>233</v>
      </c>
      <c r="AH74" s="42" t="s">
        <v>233</v>
      </c>
      <c r="AI74" s="42" t="s">
        <v>233</v>
      </c>
      <c r="AJ74" s="42" t="s">
        <v>233</v>
      </c>
    </row>
    <row r="75" spans="1:36" s="34" customFormat="1" ht="72" customHeight="1" x14ac:dyDescent="0.2">
      <c r="A75" s="52" t="s">
        <v>194</v>
      </c>
      <c r="B75" s="43" t="s">
        <v>250</v>
      </c>
      <c r="C75" s="55">
        <f t="shared" si="33"/>
        <v>2.4</v>
      </c>
      <c r="D75" s="55">
        <v>0</v>
      </c>
      <c r="E75" s="55">
        <v>2.4</v>
      </c>
      <c r="F75" s="55">
        <v>0</v>
      </c>
      <c r="G75" s="55">
        <v>0</v>
      </c>
      <c r="H75" s="55">
        <f t="shared" si="34"/>
        <v>0</v>
      </c>
      <c r="I75" s="55">
        <v>0</v>
      </c>
      <c r="J75" s="55">
        <v>0</v>
      </c>
      <c r="K75" s="55">
        <v>0</v>
      </c>
      <c r="L75" s="55">
        <v>0</v>
      </c>
      <c r="M75" s="55">
        <f t="shared" si="35"/>
        <v>2.4</v>
      </c>
      <c r="N75" s="55">
        <f t="shared" si="36"/>
        <v>0</v>
      </c>
      <c r="O75" s="55">
        <f t="shared" si="37"/>
        <v>2.4</v>
      </c>
      <c r="P75" s="55">
        <f t="shared" si="38"/>
        <v>0</v>
      </c>
      <c r="Q75" s="55">
        <f t="shared" si="39"/>
        <v>0</v>
      </c>
      <c r="R75" s="55">
        <f t="shared" si="40"/>
        <v>0</v>
      </c>
      <c r="S75" s="55">
        <v>0</v>
      </c>
      <c r="T75" s="55">
        <v>0</v>
      </c>
      <c r="U75" s="55">
        <v>0</v>
      </c>
      <c r="V75" s="55">
        <v>0</v>
      </c>
      <c r="W75" s="42" t="s">
        <v>233</v>
      </c>
      <c r="X75" s="42" t="s">
        <v>233</v>
      </c>
      <c r="Y75" s="42" t="s">
        <v>233</v>
      </c>
      <c r="Z75" s="42" t="s">
        <v>233</v>
      </c>
      <c r="AA75" s="42" t="s">
        <v>233</v>
      </c>
      <c r="AB75" s="42" t="s">
        <v>233</v>
      </c>
      <c r="AC75" s="42" t="s">
        <v>233</v>
      </c>
      <c r="AD75" s="42" t="s">
        <v>233</v>
      </c>
      <c r="AE75" s="42" t="s">
        <v>233</v>
      </c>
      <c r="AF75" s="42" t="s">
        <v>233</v>
      </c>
      <c r="AG75" s="42" t="s">
        <v>233</v>
      </c>
      <c r="AH75" s="42" t="s">
        <v>233</v>
      </c>
      <c r="AI75" s="42" t="s">
        <v>233</v>
      </c>
      <c r="AJ75" s="42" t="s">
        <v>233</v>
      </c>
    </row>
    <row r="76" spans="1:36" s="34" customFormat="1" ht="43.5" customHeight="1" x14ac:dyDescent="0.2">
      <c r="A76" s="52" t="s">
        <v>195</v>
      </c>
      <c r="B76" s="43" t="s">
        <v>251</v>
      </c>
      <c r="C76" s="55">
        <f t="shared" si="33"/>
        <v>11.84</v>
      </c>
      <c r="D76" s="55">
        <v>0</v>
      </c>
      <c r="E76" s="55">
        <v>11.84</v>
      </c>
      <c r="F76" s="55">
        <v>0</v>
      </c>
      <c r="G76" s="55">
        <v>0</v>
      </c>
      <c r="H76" s="55">
        <f t="shared" si="34"/>
        <v>0</v>
      </c>
      <c r="I76" s="55">
        <v>0</v>
      </c>
      <c r="J76" s="55">
        <v>0</v>
      </c>
      <c r="K76" s="55">
        <v>0</v>
      </c>
      <c r="L76" s="55">
        <v>0</v>
      </c>
      <c r="M76" s="55">
        <f t="shared" si="35"/>
        <v>11.84</v>
      </c>
      <c r="N76" s="55">
        <f t="shared" si="36"/>
        <v>0</v>
      </c>
      <c r="O76" s="55">
        <f t="shared" si="37"/>
        <v>11.84</v>
      </c>
      <c r="P76" s="55">
        <f t="shared" si="38"/>
        <v>0</v>
      </c>
      <c r="Q76" s="55">
        <f t="shared" si="39"/>
        <v>0</v>
      </c>
      <c r="R76" s="55">
        <f t="shared" si="40"/>
        <v>0</v>
      </c>
      <c r="S76" s="55">
        <v>0</v>
      </c>
      <c r="T76" s="55">
        <v>0</v>
      </c>
      <c r="U76" s="55">
        <v>0</v>
      </c>
      <c r="V76" s="55">
        <v>0</v>
      </c>
      <c r="W76" s="42" t="s">
        <v>233</v>
      </c>
      <c r="X76" s="42" t="s">
        <v>233</v>
      </c>
      <c r="Y76" s="42" t="s">
        <v>233</v>
      </c>
      <c r="Z76" s="42" t="s">
        <v>233</v>
      </c>
      <c r="AA76" s="42" t="s">
        <v>233</v>
      </c>
      <c r="AB76" s="42" t="s">
        <v>233</v>
      </c>
      <c r="AC76" s="42" t="s">
        <v>233</v>
      </c>
      <c r="AD76" s="42" t="s">
        <v>233</v>
      </c>
      <c r="AE76" s="42" t="s">
        <v>233</v>
      </c>
      <c r="AF76" s="42" t="s">
        <v>233</v>
      </c>
      <c r="AG76" s="42" t="s">
        <v>233</v>
      </c>
      <c r="AH76" s="42" t="s">
        <v>233</v>
      </c>
      <c r="AI76" s="42" t="s">
        <v>233</v>
      </c>
      <c r="AJ76" s="42" t="s">
        <v>233</v>
      </c>
    </row>
    <row r="77" spans="1:36" s="34" customFormat="1" ht="60" customHeight="1" x14ac:dyDescent="0.2">
      <c r="A77" s="50" t="s">
        <v>196</v>
      </c>
      <c r="B77" s="43" t="s">
        <v>121</v>
      </c>
      <c r="C77" s="55">
        <f t="shared" si="33"/>
        <v>7.75</v>
      </c>
      <c r="D77" s="55">
        <v>7.75</v>
      </c>
      <c r="E77" s="55">
        <v>0</v>
      </c>
      <c r="F77" s="55">
        <v>0</v>
      </c>
      <c r="G77" s="55">
        <v>0</v>
      </c>
      <c r="H77" s="55">
        <f t="shared" si="34"/>
        <v>0</v>
      </c>
      <c r="I77" s="55">
        <v>0</v>
      </c>
      <c r="J77" s="55">
        <v>0</v>
      </c>
      <c r="K77" s="55">
        <v>0</v>
      </c>
      <c r="L77" s="55">
        <v>0</v>
      </c>
      <c r="M77" s="55">
        <f t="shared" si="35"/>
        <v>7.75</v>
      </c>
      <c r="N77" s="55">
        <f t="shared" si="36"/>
        <v>7.75</v>
      </c>
      <c r="O77" s="55">
        <f t="shared" si="37"/>
        <v>0</v>
      </c>
      <c r="P77" s="55">
        <f t="shared" si="38"/>
        <v>0</v>
      </c>
      <c r="Q77" s="55">
        <f t="shared" si="39"/>
        <v>0</v>
      </c>
      <c r="R77" s="55">
        <f t="shared" si="40"/>
        <v>0</v>
      </c>
      <c r="S77" s="55">
        <v>0</v>
      </c>
      <c r="T77" s="55">
        <v>0</v>
      </c>
      <c r="U77" s="55">
        <v>0</v>
      </c>
      <c r="V77" s="55">
        <v>0</v>
      </c>
      <c r="W77" s="42" t="s">
        <v>233</v>
      </c>
      <c r="X77" s="42" t="s">
        <v>233</v>
      </c>
      <c r="Y77" s="42" t="s">
        <v>233</v>
      </c>
      <c r="Z77" s="42" t="s">
        <v>233</v>
      </c>
      <c r="AA77" s="42" t="s">
        <v>233</v>
      </c>
      <c r="AB77" s="42" t="s">
        <v>233</v>
      </c>
      <c r="AC77" s="42" t="s">
        <v>233</v>
      </c>
      <c r="AD77" s="42" t="s">
        <v>233</v>
      </c>
      <c r="AE77" s="42" t="s">
        <v>233</v>
      </c>
      <c r="AF77" s="42" t="s">
        <v>233</v>
      </c>
      <c r="AG77" s="42" t="s">
        <v>233</v>
      </c>
      <c r="AH77" s="42" t="s">
        <v>233</v>
      </c>
      <c r="AI77" s="42" t="s">
        <v>233</v>
      </c>
      <c r="AJ77" s="42" t="s">
        <v>233</v>
      </c>
    </row>
    <row r="78" spans="1:36" s="30" customFormat="1" ht="35.25" customHeight="1" x14ac:dyDescent="0.2">
      <c r="A78" s="26" t="s">
        <v>197</v>
      </c>
      <c r="B78" s="43" t="s">
        <v>122</v>
      </c>
      <c r="C78" s="55">
        <v>0</v>
      </c>
      <c r="D78" s="55">
        <v>0</v>
      </c>
      <c r="E78" s="55">
        <v>0</v>
      </c>
      <c r="F78" s="55">
        <v>0</v>
      </c>
      <c r="G78" s="55">
        <v>0</v>
      </c>
      <c r="H78" s="55">
        <v>0</v>
      </c>
      <c r="I78" s="55">
        <v>0</v>
      </c>
      <c r="J78" s="55">
        <v>0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v>0</v>
      </c>
      <c r="T78" s="55">
        <v>0</v>
      </c>
      <c r="U78" s="55">
        <v>0</v>
      </c>
      <c r="V78" s="55">
        <v>0</v>
      </c>
      <c r="W78" s="42" t="s">
        <v>233</v>
      </c>
      <c r="X78" s="42" t="s">
        <v>233</v>
      </c>
      <c r="Y78" s="42" t="s">
        <v>233</v>
      </c>
      <c r="Z78" s="42" t="s">
        <v>233</v>
      </c>
      <c r="AA78" s="42" t="s">
        <v>233</v>
      </c>
      <c r="AB78" s="42" t="s">
        <v>233</v>
      </c>
      <c r="AC78" s="42" t="s">
        <v>233</v>
      </c>
      <c r="AD78" s="42" t="s">
        <v>233</v>
      </c>
      <c r="AE78" s="42" t="s">
        <v>233</v>
      </c>
      <c r="AF78" s="42" t="s">
        <v>233</v>
      </c>
      <c r="AG78" s="42" t="s">
        <v>233</v>
      </c>
      <c r="AH78" s="42" t="s">
        <v>233</v>
      </c>
      <c r="AI78" s="42" t="s">
        <v>233</v>
      </c>
      <c r="AJ78" s="42" t="s">
        <v>233</v>
      </c>
    </row>
    <row r="79" spans="1:36" s="30" customFormat="1" ht="35.25" customHeight="1" x14ac:dyDescent="0.2">
      <c r="A79" s="48" t="s">
        <v>198</v>
      </c>
      <c r="B79" s="46" t="s">
        <v>123</v>
      </c>
      <c r="C79" s="56">
        <v>0</v>
      </c>
      <c r="D79" s="56">
        <v>0</v>
      </c>
      <c r="E79" s="56">
        <v>0</v>
      </c>
      <c r="F79" s="56">
        <v>0</v>
      </c>
      <c r="G79" s="56">
        <v>0</v>
      </c>
      <c r="H79" s="56">
        <v>0</v>
      </c>
      <c r="I79" s="56">
        <v>0</v>
      </c>
      <c r="J79" s="56">
        <v>0</v>
      </c>
      <c r="K79" s="56"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42" t="s">
        <v>233</v>
      </c>
      <c r="X79" s="42" t="s">
        <v>233</v>
      </c>
      <c r="Y79" s="42" t="s">
        <v>233</v>
      </c>
      <c r="Z79" s="42" t="s">
        <v>233</v>
      </c>
      <c r="AA79" s="42" t="s">
        <v>233</v>
      </c>
      <c r="AB79" s="42" t="s">
        <v>233</v>
      </c>
      <c r="AC79" s="42" t="s">
        <v>233</v>
      </c>
      <c r="AD79" s="42" t="s">
        <v>233</v>
      </c>
      <c r="AE79" s="42" t="s">
        <v>233</v>
      </c>
      <c r="AF79" s="42" t="s">
        <v>233</v>
      </c>
      <c r="AG79" s="42" t="s">
        <v>233</v>
      </c>
      <c r="AH79" s="42" t="s">
        <v>233</v>
      </c>
      <c r="AI79" s="42" t="s">
        <v>233</v>
      </c>
      <c r="AJ79" s="42" t="s">
        <v>233</v>
      </c>
    </row>
    <row r="80" spans="1:36" s="30" customFormat="1" ht="46.5" customHeight="1" x14ac:dyDescent="0.2">
      <c r="A80" s="48" t="s">
        <v>199</v>
      </c>
      <c r="B80" s="46" t="s">
        <v>124</v>
      </c>
      <c r="C80" s="56">
        <f>SUM(C81)+C84</f>
        <v>15.31</v>
      </c>
      <c r="D80" s="56">
        <f t="shared" ref="D80:V80" si="41">SUM(D81)+D84</f>
        <v>0</v>
      </c>
      <c r="E80" s="56">
        <f t="shared" si="41"/>
        <v>15.31</v>
      </c>
      <c r="F80" s="56">
        <f t="shared" si="41"/>
        <v>0</v>
      </c>
      <c r="G80" s="56">
        <f t="shared" si="41"/>
        <v>0</v>
      </c>
      <c r="H80" s="56">
        <f t="shared" si="41"/>
        <v>3.4925454244000003</v>
      </c>
      <c r="I80" s="56">
        <f t="shared" si="41"/>
        <v>0</v>
      </c>
      <c r="J80" s="56">
        <f t="shared" si="41"/>
        <v>0.74136500999999999</v>
      </c>
      <c r="K80" s="56">
        <f t="shared" si="41"/>
        <v>2.1184946024000002</v>
      </c>
      <c r="L80" s="56">
        <f t="shared" si="41"/>
        <v>0.63268581199999996</v>
      </c>
      <c r="M80" s="56">
        <f t="shared" si="41"/>
        <v>11.817454575600001</v>
      </c>
      <c r="N80" s="56">
        <f t="shared" si="41"/>
        <v>0</v>
      </c>
      <c r="O80" s="56">
        <f t="shared" si="41"/>
        <v>14.568634990000001</v>
      </c>
      <c r="P80" s="56">
        <f t="shared" si="41"/>
        <v>-2.1184946024000002</v>
      </c>
      <c r="Q80" s="56">
        <f t="shared" si="41"/>
        <v>-0.63268581199999996</v>
      </c>
      <c r="R80" s="56">
        <f t="shared" si="41"/>
        <v>7.5821298235999999</v>
      </c>
      <c r="S80" s="56">
        <f t="shared" si="41"/>
        <v>0</v>
      </c>
      <c r="T80" s="56">
        <f t="shared" si="41"/>
        <v>0.74136500999999999</v>
      </c>
      <c r="U80" s="56">
        <f t="shared" si="41"/>
        <v>6.2085236023999997</v>
      </c>
      <c r="V80" s="56">
        <f t="shared" si="41"/>
        <v>0.6322412112000001</v>
      </c>
      <c r="W80" s="42" t="s">
        <v>233</v>
      </c>
      <c r="X80" s="42" t="s">
        <v>233</v>
      </c>
      <c r="Y80" s="42" t="s">
        <v>233</v>
      </c>
      <c r="Z80" s="42" t="s">
        <v>233</v>
      </c>
      <c r="AA80" s="42" t="s">
        <v>233</v>
      </c>
      <c r="AB80" s="42" t="s">
        <v>233</v>
      </c>
      <c r="AC80" s="42" t="s">
        <v>233</v>
      </c>
      <c r="AD80" s="42" t="s">
        <v>233</v>
      </c>
      <c r="AE80" s="42" t="s">
        <v>233</v>
      </c>
      <c r="AF80" s="42" t="s">
        <v>233</v>
      </c>
      <c r="AG80" s="42" t="s">
        <v>233</v>
      </c>
      <c r="AH80" s="42" t="s">
        <v>233</v>
      </c>
      <c r="AI80" s="42" t="s">
        <v>233</v>
      </c>
      <c r="AJ80" s="42" t="s">
        <v>233</v>
      </c>
    </row>
    <row r="81" spans="1:36" s="30" customFormat="1" ht="24" customHeight="1" x14ac:dyDescent="0.2">
      <c r="A81" s="26" t="s">
        <v>200</v>
      </c>
      <c r="B81" s="43" t="s">
        <v>125</v>
      </c>
      <c r="C81" s="55">
        <f t="shared" ref="C81" si="42">C82+C83</f>
        <v>15.31</v>
      </c>
      <c r="D81" s="55">
        <f t="shared" ref="D81" si="43">D82+D83</f>
        <v>0</v>
      </c>
      <c r="E81" s="55">
        <f t="shared" ref="E81" si="44">E82+E83</f>
        <v>15.31</v>
      </c>
      <c r="F81" s="55">
        <f t="shared" ref="F81" si="45">F82+F83</f>
        <v>0</v>
      </c>
      <c r="G81" s="55">
        <f t="shared" ref="G81" si="46">G82+G83</f>
        <v>0</v>
      </c>
      <c r="H81" s="55">
        <f t="shared" ref="H81" si="47">H82+H83</f>
        <v>2.6315850000000003</v>
      </c>
      <c r="I81" s="55">
        <f t="shared" ref="I81" si="48">I82+I83</f>
        <v>0</v>
      </c>
      <c r="J81" s="55">
        <f t="shared" ref="J81" si="49">J82+J83</f>
        <v>0.72372999999999998</v>
      </c>
      <c r="K81" s="55">
        <f t="shared" ref="K81" si="50">K82+K83</f>
        <v>1.6878410000000001</v>
      </c>
      <c r="L81" s="55">
        <f t="shared" ref="L81" si="51">L82+L83</f>
        <v>0.22001400000000002</v>
      </c>
      <c r="M81" s="55">
        <f t="shared" ref="M81" si="52">M82+M83</f>
        <v>12.678415000000001</v>
      </c>
      <c r="N81" s="55">
        <f t="shared" ref="N81" si="53">N82+N83</f>
        <v>0</v>
      </c>
      <c r="O81" s="55">
        <f t="shared" ref="O81" si="54">O82+O83</f>
        <v>14.586270000000001</v>
      </c>
      <c r="P81" s="55">
        <f t="shared" ref="P81" si="55">P82+P83</f>
        <v>-1.6878410000000001</v>
      </c>
      <c r="Q81" s="55">
        <f t="shared" ref="Q81" si="56">Q82+Q83</f>
        <v>-0.22001400000000002</v>
      </c>
      <c r="R81" s="55">
        <f t="shared" ref="R81" si="57">R82+R83</f>
        <v>6.7216139999999998</v>
      </c>
      <c r="S81" s="55">
        <f t="shared" ref="S81" si="58">S82+S83</f>
        <v>0</v>
      </c>
      <c r="T81" s="55">
        <f t="shared" ref="T81" si="59">T82+T83</f>
        <v>0.72372999999999998</v>
      </c>
      <c r="U81" s="55">
        <f t="shared" ref="U81" si="60">U82+U83</f>
        <v>5.7778700000000001</v>
      </c>
      <c r="V81" s="55">
        <f t="shared" ref="V81" si="61">V82+V83</f>
        <v>0.22001400000000002</v>
      </c>
      <c r="W81" s="42" t="s">
        <v>233</v>
      </c>
      <c r="X81" s="42" t="s">
        <v>233</v>
      </c>
      <c r="Y81" s="42" t="s">
        <v>233</v>
      </c>
      <c r="Z81" s="42" t="s">
        <v>233</v>
      </c>
      <c r="AA81" s="42" t="s">
        <v>233</v>
      </c>
      <c r="AB81" s="42" t="s">
        <v>233</v>
      </c>
      <c r="AC81" s="42" t="s">
        <v>233</v>
      </c>
      <c r="AD81" s="42" t="s">
        <v>233</v>
      </c>
      <c r="AE81" s="42" t="s">
        <v>233</v>
      </c>
      <c r="AF81" s="42" t="s">
        <v>233</v>
      </c>
      <c r="AG81" s="42" t="s">
        <v>233</v>
      </c>
      <c r="AH81" s="42" t="s">
        <v>233</v>
      </c>
      <c r="AI81" s="42" t="s">
        <v>233</v>
      </c>
      <c r="AJ81" s="42" t="s">
        <v>233</v>
      </c>
    </row>
    <row r="82" spans="1:36" s="30" customFormat="1" ht="45.75" customHeight="1" x14ac:dyDescent="0.2">
      <c r="A82" s="26" t="s">
        <v>201</v>
      </c>
      <c r="B82" s="43" t="s">
        <v>126</v>
      </c>
      <c r="C82" s="55">
        <f t="shared" ref="C82" si="62">SUM(D82:G82)</f>
        <v>8.81</v>
      </c>
      <c r="D82" s="55">
        <v>0</v>
      </c>
      <c r="E82" s="55">
        <v>8.81</v>
      </c>
      <c r="F82" s="55">
        <v>0</v>
      </c>
      <c r="G82" s="55">
        <v>0</v>
      </c>
      <c r="H82" s="55">
        <f t="shared" ref="H82" si="63">SUM(I82:L82)</f>
        <v>2.6315850000000003</v>
      </c>
      <c r="I82" s="55">
        <v>0</v>
      </c>
      <c r="J82" s="55">
        <f>0.301637+0.422093</f>
        <v>0.72372999999999998</v>
      </c>
      <c r="K82" s="55">
        <f>1.540342+0.117299+0.0302</f>
        <v>1.6878410000000001</v>
      </c>
      <c r="L82" s="55">
        <f>0.091698+0.128316</f>
        <v>0.22001400000000002</v>
      </c>
      <c r="M82" s="55">
        <f t="shared" ref="M82" si="64">SUM(N82:Q82)</f>
        <v>6.1784150000000002</v>
      </c>
      <c r="N82" s="55">
        <f t="shared" ref="N82" si="65">SUM(D82-I82)</f>
        <v>0</v>
      </c>
      <c r="O82" s="55">
        <f t="shared" ref="O82" si="66">SUM(E82-J82)</f>
        <v>8.0862700000000007</v>
      </c>
      <c r="P82" s="55">
        <f t="shared" ref="P82" si="67">SUM(F82-K82)</f>
        <v>-1.6878410000000001</v>
      </c>
      <c r="Q82" s="55">
        <f t="shared" ref="Q82" si="68">SUM(G82-L82)</f>
        <v>-0.22001400000000002</v>
      </c>
      <c r="R82" s="55">
        <f t="shared" ref="R82" si="69">SUM(S82:V82)</f>
        <v>6.7216139999999998</v>
      </c>
      <c r="S82" s="55">
        <v>0</v>
      </c>
      <c r="T82" s="55">
        <f>0.301637+0.422093</f>
        <v>0.72372999999999998</v>
      </c>
      <c r="U82" s="55">
        <f>1.540342+0.117299+4.120229</f>
        <v>5.7778700000000001</v>
      </c>
      <c r="V82" s="55">
        <f>0.091698+0.128316</f>
        <v>0.22001400000000002</v>
      </c>
      <c r="W82" s="42" t="s">
        <v>233</v>
      </c>
      <c r="X82" s="42" t="s">
        <v>233</v>
      </c>
      <c r="Y82" s="42" t="s">
        <v>233</v>
      </c>
      <c r="Z82" s="42" t="s">
        <v>233</v>
      </c>
      <c r="AA82" s="42" t="s">
        <v>233</v>
      </c>
      <c r="AB82" s="42" t="s">
        <v>233</v>
      </c>
      <c r="AC82" s="42" t="s">
        <v>233</v>
      </c>
      <c r="AD82" s="42" t="s">
        <v>233</v>
      </c>
      <c r="AE82" s="42" t="s">
        <v>233</v>
      </c>
      <c r="AF82" s="42" t="s">
        <v>233</v>
      </c>
      <c r="AG82" s="42" t="s">
        <v>233</v>
      </c>
      <c r="AH82" s="42" t="s">
        <v>233</v>
      </c>
      <c r="AI82" s="42" t="s">
        <v>233</v>
      </c>
      <c r="AJ82" s="42" t="s">
        <v>233</v>
      </c>
    </row>
    <row r="83" spans="1:36" s="30" customFormat="1" ht="58.5" customHeight="1" x14ac:dyDescent="0.2">
      <c r="A83" s="26" t="s">
        <v>252</v>
      </c>
      <c r="B83" s="43" t="s">
        <v>253</v>
      </c>
      <c r="C83" s="55">
        <f t="shared" ref="C83" si="70">SUM(D83:G83)</f>
        <v>6.5</v>
      </c>
      <c r="D83" s="55">
        <v>0</v>
      </c>
      <c r="E83" s="55">
        <v>6.5</v>
      </c>
      <c r="F83" s="55">
        <v>0</v>
      </c>
      <c r="G83" s="55">
        <v>0</v>
      </c>
      <c r="H83" s="55">
        <f t="shared" ref="H83" si="71">SUM(I83:L83)</f>
        <v>0</v>
      </c>
      <c r="I83" s="55">
        <v>0</v>
      </c>
      <c r="J83" s="55">
        <v>0</v>
      </c>
      <c r="K83" s="55">
        <v>0</v>
      </c>
      <c r="L83" s="55">
        <v>0</v>
      </c>
      <c r="M83" s="55">
        <f t="shared" ref="M83" si="72">SUM(N83:Q83)</f>
        <v>6.5</v>
      </c>
      <c r="N83" s="55">
        <f t="shared" ref="N83" si="73">SUM(D83-I83)</f>
        <v>0</v>
      </c>
      <c r="O83" s="55">
        <f t="shared" ref="O83" si="74">SUM(E83-J83)</f>
        <v>6.5</v>
      </c>
      <c r="P83" s="55">
        <f t="shared" ref="P83" si="75">SUM(F83-K83)</f>
        <v>0</v>
      </c>
      <c r="Q83" s="55">
        <f t="shared" ref="Q83" si="76">SUM(G83-L83)</f>
        <v>0</v>
      </c>
      <c r="R83" s="55">
        <f t="shared" ref="R83" si="77">SUM(S83:V83)</f>
        <v>0</v>
      </c>
      <c r="S83" s="55">
        <v>0</v>
      </c>
      <c r="T83" s="55">
        <v>0</v>
      </c>
      <c r="U83" s="55">
        <v>0</v>
      </c>
      <c r="V83" s="55">
        <v>0</v>
      </c>
      <c r="W83" s="42" t="s">
        <v>233</v>
      </c>
      <c r="X83" s="42" t="s">
        <v>233</v>
      </c>
      <c r="Y83" s="42" t="s">
        <v>233</v>
      </c>
      <c r="Z83" s="42" t="s">
        <v>233</v>
      </c>
      <c r="AA83" s="42" t="s">
        <v>233</v>
      </c>
      <c r="AB83" s="42" t="s">
        <v>233</v>
      </c>
      <c r="AC83" s="42" t="s">
        <v>233</v>
      </c>
      <c r="AD83" s="42" t="s">
        <v>233</v>
      </c>
      <c r="AE83" s="42" t="s">
        <v>233</v>
      </c>
      <c r="AF83" s="42" t="s">
        <v>233</v>
      </c>
      <c r="AG83" s="42" t="s">
        <v>233</v>
      </c>
      <c r="AH83" s="42" t="s">
        <v>233</v>
      </c>
      <c r="AI83" s="42" t="s">
        <v>233</v>
      </c>
      <c r="AJ83" s="42" t="s">
        <v>233</v>
      </c>
    </row>
    <row r="84" spans="1:36" s="30" customFormat="1" ht="35.25" customHeight="1" x14ac:dyDescent="0.2">
      <c r="A84" s="26" t="s">
        <v>202</v>
      </c>
      <c r="B84" s="43" t="s">
        <v>127</v>
      </c>
      <c r="C84" s="55">
        <f t="shared" ref="C84:V84" si="78">SUM(C85:C86)</f>
        <v>0</v>
      </c>
      <c r="D84" s="55">
        <f t="shared" si="78"/>
        <v>0</v>
      </c>
      <c r="E84" s="55">
        <f t="shared" si="78"/>
        <v>0</v>
      </c>
      <c r="F84" s="55">
        <f t="shared" si="78"/>
        <v>0</v>
      </c>
      <c r="G84" s="55">
        <f t="shared" si="78"/>
        <v>0</v>
      </c>
      <c r="H84" s="55">
        <f t="shared" si="78"/>
        <v>0.86096042439999998</v>
      </c>
      <c r="I84" s="55">
        <f t="shared" si="78"/>
        <v>0</v>
      </c>
      <c r="J84" s="55">
        <f t="shared" si="78"/>
        <v>1.763501E-2</v>
      </c>
      <c r="K84" s="55">
        <f t="shared" si="78"/>
        <v>0.43065360239999995</v>
      </c>
      <c r="L84" s="55">
        <f t="shared" si="78"/>
        <v>0.41267181199999997</v>
      </c>
      <c r="M84" s="55">
        <f t="shared" si="78"/>
        <v>-0.86096042439999998</v>
      </c>
      <c r="N84" s="55">
        <f t="shared" si="78"/>
        <v>0</v>
      </c>
      <c r="O84" s="55">
        <f t="shared" si="78"/>
        <v>-1.763501E-2</v>
      </c>
      <c r="P84" s="55">
        <f t="shared" si="78"/>
        <v>-0.43065360239999995</v>
      </c>
      <c r="Q84" s="55">
        <f t="shared" si="78"/>
        <v>-0.41267181199999997</v>
      </c>
      <c r="R84" s="55">
        <f t="shared" si="78"/>
        <v>0.86051582360000001</v>
      </c>
      <c r="S84" s="55">
        <f t="shared" si="78"/>
        <v>0</v>
      </c>
      <c r="T84" s="55">
        <f t="shared" si="78"/>
        <v>1.763501E-2</v>
      </c>
      <c r="U84" s="55">
        <f t="shared" si="78"/>
        <v>0.43065360239999995</v>
      </c>
      <c r="V84" s="55">
        <f t="shared" si="78"/>
        <v>0.41222721120000005</v>
      </c>
      <c r="W84" s="42" t="s">
        <v>233</v>
      </c>
      <c r="X84" s="42" t="s">
        <v>233</v>
      </c>
      <c r="Y84" s="42" t="s">
        <v>233</v>
      </c>
      <c r="Z84" s="42" t="s">
        <v>233</v>
      </c>
      <c r="AA84" s="42" t="s">
        <v>233</v>
      </c>
      <c r="AB84" s="42" t="s">
        <v>233</v>
      </c>
      <c r="AC84" s="42" t="s">
        <v>233</v>
      </c>
      <c r="AD84" s="42" t="s">
        <v>233</v>
      </c>
      <c r="AE84" s="42" t="s">
        <v>233</v>
      </c>
      <c r="AF84" s="42" t="s">
        <v>233</v>
      </c>
      <c r="AG84" s="42" t="s">
        <v>233</v>
      </c>
      <c r="AH84" s="42" t="s">
        <v>233</v>
      </c>
      <c r="AI84" s="42" t="s">
        <v>233</v>
      </c>
      <c r="AJ84" s="42" t="s">
        <v>233</v>
      </c>
    </row>
    <row r="85" spans="1:36" s="30" customFormat="1" ht="47.25" customHeight="1" x14ac:dyDescent="0.2">
      <c r="A85" s="26" t="s">
        <v>203</v>
      </c>
      <c r="B85" s="43" t="s">
        <v>238</v>
      </c>
      <c r="C85" s="55">
        <f t="shared" ref="C85:C86" si="79">SUM(D85:G85)</f>
        <v>0</v>
      </c>
      <c r="D85" s="55">
        <v>0</v>
      </c>
      <c r="E85" s="55">
        <v>0</v>
      </c>
      <c r="F85" s="55">
        <v>0</v>
      </c>
      <c r="G85" s="55">
        <v>0</v>
      </c>
      <c r="H85" s="55">
        <f t="shared" ref="H85:H86" si="80">SUM(I85:L85)</f>
        <v>0.45750072439999995</v>
      </c>
      <c r="I85" s="55">
        <v>0</v>
      </c>
      <c r="J85" s="55">
        <f>0.00801526+0.00961975</f>
        <v>1.763501E-2</v>
      </c>
      <c r="K85" s="55">
        <f>(0.28861017+0.07635051)*1.18</f>
        <v>0.43065360239999995</v>
      </c>
      <c r="L85" s="55">
        <f>0.0022829+0.00060394+(0.002436+0.0029244)*1.18</f>
        <v>9.212111999999998E-3</v>
      </c>
      <c r="M85" s="55">
        <f t="shared" ref="M85:M86" si="81">SUM(N85:Q85)</f>
        <v>-0.45750072439999995</v>
      </c>
      <c r="N85" s="55">
        <f t="shared" ref="N85:N86" si="82">SUM(D85-I85)</f>
        <v>0</v>
      </c>
      <c r="O85" s="55">
        <f t="shared" ref="O85:O86" si="83">SUM(E85-J85)</f>
        <v>-1.763501E-2</v>
      </c>
      <c r="P85" s="55">
        <f t="shared" ref="P85:P86" si="84">SUM(F85-K85)</f>
        <v>-0.43065360239999995</v>
      </c>
      <c r="Q85" s="55">
        <f t="shared" ref="Q85:Q86" si="85">SUM(G85-L85)</f>
        <v>-9.212111999999998E-3</v>
      </c>
      <c r="R85" s="55">
        <f t="shared" ref="R85:R86" si="86">SUM(S85:V85)</f>
        <v>0.45705612359999997</v>
      </c>
      <c r="S85" s="55">
        <v>0</v>
      </c>
      <c r="T85" s="55">
        <v>1.763501E-2</v>
      </c>
      <c r="U85" s="55">
        <f>0.36496068*1.18</f>
        <v>0.43065360239999995</v>
      </c>
      <c r="V85" s="55">
        <f>0.00288684*1.18+0.00536104</f>
        <v>8.7675111999999996E-3</v>
      </c>
      <c r="W85" s="42" t="s">
        <v>233</v>
      </c>
      <c r="X85" s="42" t="s">
        <v>233</v>
      </c>
      <c r="Y85" s="42" t="s">
        <v>233</v>
      </c>
      <c r="Z85" s="42" t="s">
        <v>233</v>
      </c>
      <c r="AA85" s="42" t="s">
        <v>233</v>
      </c>
      <c r="AB85" s="42" t="s">
        <v>233</v>
      </c>
      <c r="AC85" s="42" t="s">
        <v>233</v>
      </c>
      <c r="AD85" s="42" t="s">
        <v>233</v>
      </c>
      <c r="AE85" s="42" t="s">
        <v>233</v>
      </c>
      <c r="AF85" s="42" t="s">
        <v>233</v>
      </c>
      <c r="AG85" s="42" t="s">
        <v>233</v>
      </c>
      <c r="AH85" s="42" t="s">
        <v>233</v>
      </c>
      <c r="AI85" s="42" t="s">
        <v>233</v>
      </c>
      <c r="AJ85" s="42" t="s">
        <v>233</v>
      </c>
    </row>
    <row r="86" spans="1:36" s="30" customFormat="1" ht="44.25" customHeight="1" x14ac:dyDescent="0.2">
      <c r="A86" s="26" t="s">
        <v>204</v>
      </c>
      <c r="B86" s="43" t="s">
        <v>128</v>
      </c>
      <c r="C86" s="55">
        <f t="shared" si="79"/>
        <v>0</v>
      </c>
      <c r="D86" s="55">
        <v>0</v>
      </c>
      <c r="E86" s="55">
        <v>0</v>
      </c>
      <c r="F86" s="55">
        <v>0</v>
      </c>
      <c r="G86" s="55">
        <v>0</v>
      </c>
      <c r="H86" s="55">
        <f t="shared" si="80"/>
        <v>0.40345969999999998</v>
      </c>
      <c r="I86" s="55">
        <v>0</v>
      </c>
      <c r="J86" s="55">
        <v>0</v>
      </c>
      <c r="K86" s="55">
        <v>0</v>
      </c>
      <c r="L86" s="55">
        <v>0.40345969999999998</v>
      </c>
      <c r="M86" s="55">
        <f t="shared" si="81"/>
        <v>-0.40345969999999998</v>
      </c>
      <c r="N86" s="55">
        <f t="shared" si="82"/>
        <v>0</v>
      </c>
      <c r="O86" s="55">
        <f t="shared" si="83"/>
        <v>0</v>
      </c>
      <c r="P86" s="55">
        <f t="shared" si="84"/>
        <v>0</v>
      </c>
      <c r="Q86" s="55">
        <f t="shared" si="85"/>
        <v>-0.40345969999999998</v>
      </c>
      <c r="R86" s="55">
        <f t="shared" si="86"/>
        <v>0.40345970000000003</v>
      </c>
      <c r="S86" s="55">
        <v>0</v>
      </c>
      <c r="T86" s="55">
        <v>0</v>
      </c>
      <c r="U86" s="55">
        <v>0</v>
      </c>
      <c r="V86" s="55">
        <f>0.341915*1.18</f>
        <v>0.40345970000000003</v>
      </c>
      <c r="W86" s="42" t="s">
        <v>233</v>
      </c>
      <c r="X86" s="42" t="s">
        <v>233</v>
      </c>
      <c r="Y86" s="42" t="s">
        <v>233</v>
      </c>
      <c r="Z86" s="42" t="s">
        <v>233</v>
      </c>
      <c r="AA86" s="42" t="s">
        <v>233</v>
      </c>
      <c r="AB86" s="42" t="s">
        <v>233</v>
      </c>
      <c r="AC86" s="42" t="s">
        <v>233</v>
      </c>
      <c r="AD86" s="42" t="s">
        <v>233</v>
      </c>
      <c r="AE86" s="42" t="s">
        <v>233</v>
      </c>
      <c r="AF86" s="42" t="s">
        <v>233</v>
      </c>
      <c r="AG86" s="42" t="s">
        <v>233</v>
      </c>
      <c r="AH86" s="42" t="s">
        <v>233</v>
      </c>
      <c r="AI86" s="42" t="s">
        <v>233</v>
      </c>
      <c r="AJ86" s="42" t="s">
        <v>233</v>
      </c>
    </row>
    <row r="87" spans="1:36" s="30" customFormat="1" ht="68.25" customHeight="1" x14ac:dyDescent="0.2">
      <c r="A87" s="48" t="s">
        <v>76</v>
      </c>
      <c r="B87" s="46" t="s">
        <v>129</v>
      </c>
      <c r="C87" s="56">
        <f>SUM(C88+C89)</f>
        <v>175.7</v>
      </c>
      <c r="D87" s="56">
        <f t="shared" ref="D87:V87" si="87">SUM(D88+D89)</f>
        <v>41.07</v>
      </c>
      <c r="E87" s="56">
        <f t="shared" si="87"/>
        <v>0</v>
      </c>
      <c r="F87" s="56">
        <f t="shared" si="87"/>
        <v>134.63</v>
      </c>
      <c r="G87" s="56">
        <f t="shared" si="87"/>
        <v>0</v>
      </c>
      <c r="H87" s="56">
        <f t="shared" si="87"/>
        <v>455.30352286840002</v>
      </c>
      <c r="I87" s="56">
        <f t="shared" si="87"/>
        <v>3.3157999999999999</v>
      </c>
      <c r="J87" s="56">
        <f t="shared" si="87"/>
        <v>4.6791859999999996</v>
      </c>
      <c r="K87" s="56">
        <f t="shared" si="87"/>
        <v>2.7285368684</v>
      </c>
      <c r="L87" s="56">
        <f t="shared" si="87"/>
        <v>444.58</v>
      </c>
      <c r="M87" s="56">
        <f t="shared" si="87"/>
        <v>-279.60352286840003</v>
      </c>
      <c r="N87" s="56">
        <f t="shared" si="87"/>
        <v>37.754199999999997</v>
      </c>
      <c r="O87" s="56">
        <f t="shared" si="87"/>
        <v>-4.6791859999999996</v>
      </c>
      <c r="P87" s="56">
        <f t="shared" si="87"/>
        <v>131.9014631316</v>
      </c>
      <c r="Q87" s="56">
        <f t="shared" si="87"/>
        <v>-444.58</v>
      </c>
      <c r="R87" s="56">
        <f t="shared" si="87"/>
        <v>10.723523</v>
      </c>
      <c r="S87" s="56">
        <f t="shared" si="87"/>
        <v>6.6505829999999992</v>
      </c>
      <c r="T87" s="56">
        <f t="shared" si="87"/>
        <v>1.344403</v>
      </c>
      <c r="U87" s="56">
        <f t="shared" si="87"/>
        <v>2.7285370000000002</v>
      </c>
      <c r="V87" s="56">
        <f t="shared" si="87"/>
        <v>0</v>
      </c>
      <c r="W87" s="42" t="s">
        <v>233</v>
      </c>
      <c r="X87" s="42" t="s">
        <v>233</v>
      </c>
      <c r="Y87" s="42" t="s">
        <v>233</v>
      </c>
      <c r="Z87" s="42" t="s">
        <v>233</v>
      </c>
      <c r="AA87" s="42" t="s">
        <v>233</v>
      </c>
      <c r="AB87" s="42" t="s">
        <v>233</v>
      </c>
      <c r="AC87" s="42" t="s">
        <v>233</v>
      </c>
      <c r="AD87" s="42" t="s">
        <v>233</v>
      </c>
      <c r="AE87" s="42" t="s">
        <v>233</v>
      </c>
      <c r="AF87" s="42" t="s">
        <v>233</v>
      </c>
      <c r="AG87" s="42" t="s">
        <v>233</v>
      </c>
      <c r="AH87" s="42" t="s">
        <v>233</v>
      </c>
      <c r="AI87" s="42" t="s">
        <v>233</v>
      </c>
      <c r="AJ87" s="42" t="s">
        <v>233</v>
      </c>
    </row>
    <row r="88" spans="1:36" s="30" customFormat="1" ht="42.75" customHeight="1" x14ac:dyDescent="0.2">
      <c r="A88" s="26" t="s">
        <v>77</v>
      </c>
      <c r="B88" s="43" t="s">
        <v>130</v>
      </c>
      <c r="C88" s="55">
        <v>0</v>
      </c>
      <c r="D88" s="55">
        <v>0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55">
        <v>0</v>
      </c>
      <c r="N88" s="55">
        <v>0</v>
      </c>
      <c r="O88" s="55">
        <v>0</v>
      </c>
      <c r="P88" s="55">
        <v>0</v>
      </c>
      <c r="Q88" s="55">
        <v>0</v>
      </c>
      <c r="R88" s="55">
        <v>0</v>
      </c>
      <c r="S88" s="55">
        <v>0</v>
      </c>
      <c r="T88" s="55">
        <v>0</v>
      </c>
      <c r="U88" s="55">
        <v>0</v>
      </c>
      <c r="V88" s="55">
        <v>0</v>
      </c>
      <c r="W88" s="42" t="s">
        <v>233</v>
      </c>
      <c r="X88" s="42" t="s">
        <v>233</v>
      </c>
      <c r="Y88" s="42" t="s">
        <v>233</v>
      </c>
      <c r="Z88" s="42" t="s">
        <v>233</v>
      </c>
      <c r="AA88" s="42" t="s">
        <v>233</v>
      </c>
      <c r="AB88" s="42" t="s">
        <v>233</v>
      </c>
      <c r="AC88" s="42" t="s">
        <v>233</v>
      </c>
      <c r="AD88" s="42" t="s">
        <v>233</v>
      </c>
      <c r="AE88" s="42" t="s">
        <v>233</v>
      </c>
      <c r="AF88" s="42" t="s">
        <v>233</v>
      </c>
      <c r="AG88" s="42" t="s">
        <v>233</v>
      </c>
      <c r="AH88" s="42" t="s">
        <v>233</v>
      </c>
      <c r="AI88" s="42" t="s">
        <v>233</v>
      </c>
      <c r="AJ88" s="42" t="s">
        <v>233</v>
      </c>
    </row>
    <row r="89" spans="1:36" s="30" customFormat="1" ht="44.25" customHeight="1" x14ac:dyDescent="0.2">
      <c r="A89" s="26" t="s">
        <v>78</v>
      </c>
      <c r="B89" s="43" t="s">
        <v>131</v>
      </c>
      <c r="C89" s="55">
        <f>SUM(C90:C93)</f>
        <v>175.7</v>
      </c>
      <c r="D89" s="55">
        <f t="shared" ref="D89:V89" si="88">SUM(D90:D93)</f>
        <v>41.07</v>
      </c>
      <c r="E89" s="55">
        <f t="shared" si="88"/>
        <v>0</v>
      </c>
      <c r="F89" s="55">
        <f t="shared" si="88"/>
        <v>134.63</v>
      </c>
      <c r="G89" s="55">
        <f t="shared" si="88"/>
        <v>0</v>
      </c>
      <c r="H89" s="55">
        <f t="shared" si="88"/>
        <v>455.30352286840002</v>
      </c>
      <c r="I89" s="55">
        <f t="shared" si="88"/>
        <v>3.3157999999999999</v>
      </c>
      <c r="J89" s="55">
        <f t="shared" si="88"/>
        <v>4.6791859999999996</v>
      </c>
      <c r="K89" s="55">
        <f t="shared" si="88"/>
        <v>2.7285368684</v>
      </c>
      <c r="L89" s="55">
        <f t="shared" si="88"/>
        <v>444.58</v>
      </c>
      <c r="M89" s="55">
        <f t="shared" si="88"/>
        <v>-279.60352286840003</v>
      </c>
      <c r="N89" s="55">
        <f t="shared" si="88"/>
        <v>37.754199999999997</v>
      </c>
      <c r="O89" s="55">
        <f t="shared" si="88"/>
        <v>-4.6791859999999996</v>
      </c>
      <c r="P89" s="55">
        <f t="shared" si="88"/>
        <v>131.9014631316</v>
      </c>
      <c r="Q89" s="55">
        <f t="shared" si="88"/>
        <v>-444.58</v>
      </c>
      <c r="R89" s="55">
        <f t="shared" si="88"/>
        <v>10.723523</v>
      </c>
      <c r="S89" s="55">
        <f t="shared" si="88"/>
        <v>6.6505829999999992</v>
      </c>
      <c r="T89" s="55">
        <f t="shared" si="88"/>
        <v>1.344403</v>
      </c>
      <c r="U89" s="55">
        <f t="shared" si="88"/>
        <v>2.7285370000000002</v>
      </c>
      <c r="V89" s="55">
        <f t="shared" si="88"/>
        <v>0</v>
      </c>
      <c r="W89" s="42" t="s">
        <v>233</v>
      </c>
      <c r="X89" s="42" t="s">
        <v>233</v>
      </c>
      <c r="Y89" s="42" t="s">
        <v>233</v>
      </c>
      <c r="Z89" s="42" t="s">
        <v>233</v>
      </c>
      <c r="AA89" s="42" t="s">
        <v>233</v>
      </c>
      <c r="AB89" s="42" t="s">
        <v>233</v>
      </c>
      <c r="AC89" s="42" t="s">
        <v>233</v>
      </c>
      <c r="AD89" s="42" t="s">
        <v>233</v>
      </c>
      <c r="AE89" s="42" t="s">
        <v>233</v>
      </c>
      <c r="AF89" s="42" t="s">
        <v>233</v>
      </c>
      <c r="AG89" s="42" t="s">
        <v>233</v>
      </c>
      <c r="AH89" s="42" t="s">
        <v>233</v>
      </c>
      <c r="AI89" s="42" t="s">
        <v>233</v>
      </c>
      <c r="AJ89" s="42" t="s">
        <v>233</v>
      </c>
    </row>
    <row r="90" spans="1:36" s="30" customFormat="1" ht="35.25" customHeight="1" x14ac:dyDescent="0.2">
      <c r="A90" s="26" t="s">
        <v>205</v>
      </c>
      <c r="B90" s="43" t="s">
        <v>132</v>
      </c>
      <c r="C90" s="55">
        <f t="shared" ref="C90:C92" si="89">SUM(D90:G90)</f>
        <v>0</v>
      </c>
      <c r="D90" s="55">
        <v>0</v>
      </c>
      <c r="E90" s="55">
        <v>0</v>
      </c>
      <c r="F90" s="55">
        <v>0</v>
      </c>
      <c r="G90" s="55">
        <v>0</v>
      </c>
      <c r="H90" s="55">
        <f t="shared" ref="H90:H92" si="90">SUM(I90:L90)</f>
        <v>3.3157999999999999</v>
      </c>
      <c r="I90" s="55">
        <v>3.3157999999999999</v>
      </c>
      <c r="J90" s="55">
        <v>0</v>
      </c>
      <c r="K90" s="55">
        <v>0</v>
      </c>
      <c r="L90" s="55">
        <v>0</v>
      </c>
      <c r="M90" s="55">
        <f t="shared" ref="M90:M92" si="91">SUM(N90:Q90)</f>
        <v>-3.3157999999999999</v>
      </c>
      <c r="N90" s="55">
        <f t="shared" ref="N90:N92" si="92">SUM(D90-I90)</f>
        <v>-3.3157999999999999</v>
      </c>
      <c r="O90" s="55">
        <f t="shared" ref="O90:O92" si="93">SUM(E90-J90)</f>
        <v>0</v>
      </c>
      <c r="P90" s="55">
        <f t="shared" ref="P90:P92" si="94">SUM(F90-K90)</f>
        <v>0</v>
      </c>
      <c r="Q90" s="55">
        <f t="shared" ref="Q90:Q92" si="95">SUM(G90-L90)</f>
        <v>0</v>
      </c>
      <c r="R90" s="55">
        <f t="shared" ref="R90:R92" si="96">SUM(S90:V90)</f>
        <v>3.3157999999999999</v>
      </c>
      <c r="S90" s="55">
        <v>3.3157999999999999</v>
      </c>
      <c r="T90" s="55">
        <v>0</v>
      </c>
      <c r="U90" s="55">
        <v>0</v>
      </c>
      <c r="V90" s="55">
        <v>0</v>
      </c>
      <c r="W90" s="42" t="s">
        <v>233</v>
      </c>
      <c r="X90" s="42" t="s">
        <v>233</v>
      </c>
      <c r="Y90" s="42" t="s">
        <v>233</v>
      </c>
      <c r="Z90" s="42" t="s">
        <v>233</v>
      </c>
      <c r="AA90" s="42" t="s">
        <v>233</v>
      </c>
      <c r="AB90" s="42" t="s">
        <v>233</v>
      </c>
      <c r="AC90" s="42" t="s">
        <v>233</v>
      </c>
      <c r="AD90" s="42" t="s">
        <v>233</v>
      </c>
      <c r="AE90" s="42" t="s">
        <v>233</v>
      </c>
      <c r="AF90" s="42" t="s">
        <v>233</v>
      </c>
      <c r="AG90" s="42" t="s">
        <v>233</v>
      </c>
      <c r="AH90" s="42" t="s">
        <v>233</v>
      </c>
      <c r="AI90" s="42" t="s">
        <v>233</v>
      </c>
      <c r="AJ90" s="42" t="s">
        <v>233</v>
      </c>
    </row>
    <row r="91" spans="1:36" s="30" customFormat="1" ht="43.5" customHeight="1" x14ac:dyDescent="0.2">
      <c r="A91" s="26" t="s">
        <v>206</v>
      </c>
      <c r="B91" s="43" t="s">
        <v>133</v>
      </c>
      <c r="C91" s="55">
        <f t="shared" si="89"/>
        <v>0</v>
      </c>
      <c r="D91" s="55">
        <v>0</v>
      </c>
      <c r="E91" s="55">
        <v>0</v>
      </c>
      <c r="F91" s="55">
        <v>0</v>
      </c>
      <c r="G91" s="55">
        <v>0</v>
      </c>
      <c r="H91" s="55">
        <f t="shared" si="90"/>
        <v>448.65293986839998</v>
      </c>
      <c r="I91" s="55">
        <v>0</v>
      </c>
      <c r="J91" s="55">
        <v>1.344403</v>
      </c>
      <c r="K91" s="55">
        <f>2.31231938*1.18</f>
        <v>2.7285368684</v>
      </c>
      <c r="L91" s="55">
        <v>444.58</v>
      </c>
      <c r="M91" s="55">
        <f t="shared" si="91"/>
        <v>-448.65293986839998</v>
      </c>
      <c r="N91" s="55">
        <f t="shared" si="92"/>
        <v>0</v>
      </c>
      <c r="O91" s="55">
        <f t="shared" si="93"/>
        <v>-1.344403</v>
      </c>
      <c r="P91" s="55">
        <f t="shared" si="94"/>
        <v>-2.7285368684</v>
      </c>
      <c r="Q91" s="55">
        <f t="shared" si="95"/>
        <v>-444.58</v>
      </c>
      <c r="R91" s="55">
        <f t="shared" si="96"/>
        <v>4.07294</v>
      </c>
      <c r="S91" s="55">
        <v>0</v>
      </c>
      <c r="T91" s="55">
        <v>1.344403</v>
      </c>
      <c r="U91" s="55">
        <v>2.7285370000000002</v>
      </c>
      <c r="V91" s="55">
        <v>0</v>
      </c>
      <c r="W91" s="42" t="s">
        <v>233</v>
      </c>
      <c r="X91" s="42" t="s">
        <v>233</v>
      </c>
      <c r="Y91" s="42" t="s">
        <v>233</v>
      </c>
      <c r="Z91" s="42" t="s">
        <v>233</v>
      </c>
      <c r="AA91" s="42" t="s">
        <v>233</v>
      </c>
      <c r="AB91" s="42" t="s">
        <v>233</v>
      </c>
      <c r="AC91" s="42" t="s">
        <v>233</v>
      </c>
      <c r="AD91" s="42" t="s">
        <v>233</v>
      </c>
      <c r="AE91" s="42" t="s">
        <v>233</v>
      </c>
      <c r="AF91" s="42" t="s">
        <v>233</v>
      </c>
      <c r="AG91" s="42" t="s">
        <v>233</v>
      </c>
      <c r="AH91" s="42" t="s">
        <v>233</v>
      </c>
      <c r="AI91" s="42" t="s">
        <v>233</v>
      </c>
      <c r="AJ91" s="42" t="s">
        <v>233</v>
      </c>
    </row>
    <row r="92" spans="1:36" s="30" customFormat="1" ht="44.25" customHeight="1" x14ac:dyDescent="0.2">
      <c r="A92" s="26" t="s">
        <v>207</v>
      </c>
      <c r="B92" s="43" t="s">
        <v>239</v>
      </c>
      <c r="C92" s="55">
        <f t="shared" si="89"/>
        <v>31.07</v>
      </c>
      <c r="D92" s="55">
        <v>31.07</v>
      </c>
      <c r="E92" s="55">
        <v>0</v>
      </c>
      <c r="F92" s="55">
        <v>0</v>
      </c>
      <c r="G92" s="55">
        <v>0</v>
      </c>
      <c r="H92" s="55">
        <f t="shared" si="90"/>
        <v>3.3347829999999998</v>
      </c>
      <c r="I92" s="55">
        <v>0</v>
      </c>
      <c r="J92" s="55">
        <v>3.3347829999999998</v>
      </c>
      <c r="K92" s="55">
        <v>0</v>
      </c>
      <c r="L92" s="55">
        <v>0</v>
      </c>
      <c r="M92" s="55">
        <f t="shared" si="91"/>
        <v>27.735216999999999</v>
      </c>
      <c r="N92" s="55">
        <f t="shared" si="92"/>
        <v>31.07</v>
      </c>
      <c r="O92" s="55">
        <f t="shared" si="93"/>
        <v>-3.3347829999999998</v>
      </c>
      <c r="P92" s="55">
        <f t="shared" si="94"/>
        <v>0</v>
      </c>
      <c r="Q92" s="55">
        <f t="shared" si="95"/>
        <v>0</v>
      </c>
      <c r="R92" s="55">
        <f t="shared" si="96"/>
        <v>3.3347829999999998</v>
      </c>
      <c r="S92" s="55">
        <v>3.3347829999999998</v>
      </c>
      <c r="T92" s="55">
        <v>0</v>
      </c>
      <c r="U92" s="55">
        <v>0</v>
      </c>
      <c r="V92" s="55">
        <v>0</v>
      </c>
      <c r="W92" s="42" t="s">
        <v>233</v>
      </c>
      <c r="X92" s="42" t="s">
        <v>233</v>
      </c>
      <c r="Y92" s="42" t="s">
        <v>233</v>
      </c>
      <c r="Z92" s="42" t="s">
        <v>233</v>
      </c>
      <c r="AA92" s="42" t="s">
        <v>233</v>
      </c>
      <c r="AB92" s="42" t="s">
        <v>233</v>
      </c>
      <c r="AC92" s="42" t="s">
        <v>233</v>
      </c>
      <c r="AD92" s="42" t="s">
        <v>233</v>
      </c>
      <c r="AE92" s="42" t="s">
        <v>233</v>
      </c>
      <c r="AF92" s="42" t="s">
        <v>233</v>
      </c>
      <c r="AG92" s="42" t="s">
        <v>233</v>
      </c>
      <c r="AH92" s="42" t="s">
        <v>233</v>
      </c>
      <c r="AI92" s="42" t="s">
        <v>233</v>
      </c>
      <c r="AJ92" s="42" t="s">
        <v>233</v>
      </c>
    </row>
    <row r="93" spans="1:36" s="30" customFormat="1" ht="60.75" customHeight="1" x14ac:dyDescent="0.2">
      <c r="A93" s="26" t="s">
        <v>254</v>
      </c>
      <c r="B93" s="43" t="s">
        <v>255</v>
      </c>
      <c r="C93" s="55">
        <f t="shared" ref="C93" si="97">SUM(D93:G93)</f>
        <v>144.63</v>
      </c>
      <c r="D93" s="55">
        <v>10</v>
      </c>
      <c r="E93" s="55">
        <v>0</v>
      </c>
      <c r="F93" s="55">
        <v>134.63</v>
      </c>
      <c r="G93" s="55">
        <v>0</v>
      </c>
      <c r="H93" s="55">
        <f t="shared" ref="H93" si="98">SUM(I93:L93)</f>
        <v>0</v>
      </c>
      <c r="I93" s="55">
        <v>0</v>
      </c>
      <c r="J93" s="55">
        <v>0</v>
      </c>
      <c r="K93" s="55">
        <v>0</v>
      </c>
      <c r="L93" s="55">
        <v>0</v>
      </c>
      <c r="M93" s="55">
        <f t="shared" ref="M93" si="99">SUM(N93:Q93)</f>
        <v>144.63</v>
      </c>
      <c r="N93" s="55">
        <f t="shared" ref="N93" si="100">SUM(D93-I93)</f>
        <v>10</v>
      </c>
      <c r="O93" s="55">
        <f t="shared" ref="O93" si="101">SUM(E93-J93)</f>
        <v>0</v>
      </c>
      <c r="P93" s="55">
        <f t="shared" ref="P93" si="102">SUM(F93-K93)</f>
        <v>134.63</v>
      </c>
      <c r="Q93" s="55">
        <f t="shared" ref="Q93" si="103">SUM(G93-L93)</f>
        <v>0</v>
      </c>
      <c r="R93" s="55">
        <f t="shared" ref="R93" si="104">SUM(S93:V93)</f>
        <v>0</v>
      </c>
      <c r="S93" s="55">
        <v>0</v>
      </c>
      <c r="T93" s="55">
        <v>0</v>
      </c>
      <c r="U93" s="55">
        <v>0</v>
      </c>
      <c r="V93" s="55">
        <v>0</v>
      </c>
      <c r="W93" s="42" t="s">
        <v>233</v>
      </c>
      <c r="X93" s="42" t="s">
        <v>233</v>
      </c>
      <c r="Y93" s="42" t="s">
        <v>233</v>
      </c>
      <c r="Z93" s="42" t="s">
        <v>233</v>
      </c>
      <c r="AA93" s="42" t="s">
        <v>233</v>
      </c>
      <c r="AB93" s="42" t="s">
        <v>233</v>
      </c>
      <c r="AC93" s="42" t="s">
        <v>233</v>
      </c>
      <c r="AD93" s="42" t="s">
        <v>233</v>
      </c>
      <c r="AE93" s="42" t="s">
        <v>233</v>
      </c>
      <c r="AF93" s="42" t="s">
        <v>233</v>
      </c>
      <c r="AG93" s="42" t="s">
        <v>233</v>
      </c>
      <c r="AH93" s="42" t="s">
        <v>233</v>
      </c>
      <c r="AI93" s="42" t="s">
        <v>233</v>
      </c>
      <c r="AJ93" s="42" t="s">
        <v>233</v>
      </c>
    </row>
    <row r="94" spans="1:36" s="30" customFormat="1" ht="34.5" customHeight="1" x14ac:dyDescent="0.2">
      <c r="A94" s="48" t="s">
        <v>79</v>
      </c>
      <c r="B94" s="46" t="s">
        <v>134</v>
      </c>
      <c r="C94" s="56">
        <v>0</v>
      </c>
      <c r="D94" s="56">
        <v>0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56">
        <v>0</v>
      </c>
      <c r="S94" s="56">
        <v>0</v>
      </c>
      <c r="T94" s="56">
        <v>0</v>
      </c>
      <c r="U94" s="56">
        <v>0</v>
      </c>
      <c r="V94" s="56">
        <v>0</v>
      </c>
      <c r="W94" s="42" t="s">
        <v>233</v>
      </c>
      <c r="X94" s="42" t="s">
        <v>233</v>
      </c>
      <c r="Y94" s="42" t="s">
        <v>233</v>
      </c>
      <c r="Z94" s="42" t="s">
        <v>233</v>
      </c>
      <c r="AA94" s="42" t="s">
        <v>233</v>
      </c>
      <c r="AB94" s="42" t="s">
        <v>233</v>
      </c>
      <c r="AC94" s="42" t="s">
        <v>233</v>
      </c>
      <c r="AD94" s="42" t="s">
        <v>233</v>
      </c>
      <c r="AE94" s="42" t="s">
        <v>233</v>
      </c>
      <c r="AF94" s="42" t="s">
        <v>233</v>
      </c>
      <c r="AG94" s="42" t="s">
        <v>233</v>
      </c>
      <c r="AH94" s="42" t="s">
        <v>233</v>
      </c>
      <c r="AI94" s="42" t="s">
        <v>233</v>
      </c>
      <c r="AJ94" s="42" t="s">
        <v>233</v>
      </c>
    </row>
    <row r="95" spans="1:36" s="30" customFormat="1" ht="36" customHeight="1" x14ac:dyDescent="0.2">
      <c r="A95" s="48" t="s">
        <v>208</v>
      </c>
      <c r="B95" s="46" t="s">
        <v>135</v>
      </c>
      <c r="C95" s="56">
        <v>0</v>
      </c>
      <c r="D95" s="56">
        <v>0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6">
        <v>0</v>
      </c>
      <c r="S95" s="56">
        <v>0</v>
      </c>
      <c r="T95" s="56">
        <v>0</v>
      </c>
      <c r="U95" s="56">
        <v>0</v>
      </c>
      <c r="V95" s="56">
        <v>0</v>
      </c>
      <c r="W95" s="42" t="s">
        <v>233</v>
      </c>
      <c r="X95" s="42" t="s">
        <v>233</v>
      </c>
      <c r="Y95" s="42" t="s">
        <v>233</v>
      </c>
      <c r="Z95" s="42" t="s">
        <v>233</v>
      </c>
      <c r="AA95" s="42" t="s">
        <v>233</v>
      </c>
      <c r="AB95" s="42" t="s">
        <v>233</v>
      </c>
      <c r="AC95" s="42" t="s">
        <v>233</v>
      </c>
      <c r="AD95" s="42" t="s">
        <v>233</v>
      </c>
      <c r="AE95" s="42" t="s">
        <v>233</v>
      </c>
      <c r="AF95" s="42" t="s">
        <v>233</v>
      </c>
      <c r="AG95" s="42" t="s">
        <v>233</v>
      </c>
      <c r="AH95" s="42" t="s">
        <v>233</v>
      </c>
      <c r="AI95" s="42" t="s">
        <v>233</v>
      </c>
      <c r="AJ95" s="42" t="s">
        <v>233</v>
      </c>
    </row>
    <row r="96" spans="1:36" s="30" customFormat="1" ht="23.25" customHeight="1" x14ac:dyDescent="0.2">
      <c r="A96" s="48" t="s">
        <v>209</v>
      </c>
      <c r="B96" s="46" t="s">
        <v>136</v>
      </c>
      <c r="C96" s="56">
        <f t="shared" ref="C96:V96" si="105">SUM(C97:C119)</f>
        <v>33.887762379999998</v>
      </c>
      <c r="D96" s="56">
        <f t="shared" si="105"/>
        <v>0</v>
      </c>
      <c r="E96" s="56">
        <f t="shared" si="105"/>
        <v>4.8499999999999996</v>
      </c>
      <c r="F96" s="56">
        <f t="shared" si="105"/>
        <v>29.037762380000007</v>
      </c>
      <c r="G96" s="56">
        <f t="shared" si="105"/>
        <v>0</v>
      </c>
      <c r="H96" s="56">
        <f t="shared" si="105"/>
        <v>45.127203524800002</v>
      </c>
      <c r="I96" s="56">
        <f t="shared" si="105"/>
        <v>0</v>
      </c>
      <c r="J96" s="56">
        <f t="shared" si="105"/>
        <v>3.6051920000000002</v>
      </c>
      <c r="K96" s="56">
        <f t="shared" si="105"/>
        <v>41.350569024800002</v>
      </c>
      <c r="L96" s="56">
        <f t="shared" si="105"/>
        <v>0.17144249999999997</v>
      </c>
      <c r="M96" s="56">
        <f t="shared" si="105"/>
        <v>-11.239441144800001</v>
      </c>
      <c r="N96" s="56">
        <f t="shared" si="105"/>
        <v>0</v>
      </c>
      <c r="O96" s="56">
        <f t="shared" si="105"/>
        <v>1.2448079999999997</v>
      </c>
      <c r="P96" s="56">
        <f t="shared" si="105"/>
        <v>-12.312806644799998</v>
      </c>
      <c r="Q96" s="56">
        <f t="shared" si="105"/>
        <v>-0.17144249999999997</v>
      </c>
      <c r="R96" s="56">
        <f t="shared" si="105"/>
        <v>45.410607520000006</v>
      </c>
      <c r="S96" s="56">
        <f t="shared" si="105"/>
        <v>0</v>
      </c>
      <c r="T96" s="56">
        <f t="shared" si="105"/>
        <v>3.6051920000000002</v>
      </c>
      <c r="U96" s="56">
        <f t="shared" si="105"/>
        <v>41.633973019999992</v>
      </c>
      <c r="V96" s="56">
        <f t="shared" si="105"/>
        <v>0.17144249999999997</v>
      </c>
      <c r="W96" s="42" t="s">
        <v>233</v>
      </c>
      <c r="X96" s="42" t="s">
        <v>233</v>
      </c>
      <c r="Y96" s="42" t="s">
        <v>233</v>
      </c>
      <c r="Z96" s="42" t="s">
        <v>233</v>
      </c>
      <c r="AA96" s="42" t="s">
        <v>233</v>
      </c>
      <c r="AB96" s="42" t="s">
        <v>233</v>
      </c>
      <c r="AC96" s="42" t="s">
        <v>233</v>
      </c>
      <c r="AD96" s="42" t="s">
        <v>233</v>
      </c>
      <c r="AE96" s="42" t="s">
        <v>233</v>
      </c>
      <c r="AF96" s="42" t="s">
        <v>233</v>
      </c>
      <c r="AG96" s="42" t="s">
        <v>233</v>
      </c>
      <c r="AH96" s="42" t="s">
        <v>233</v>
      </c>
      <c r="AI96" s="42" t="s">
        <v>233</v>
      </c>
      <c r="AJ96" s="42" t="s">
        <v>233</v>
      </c>
    </row>
    <row r="97" spans="1:36" s="30" customFormat="1" ht="65.25" customHeight="1" x14ac:dyDescent="0.2">
      <c r="A97" s="26" t="s">
        <v>210</v>
      </c>
      <c r="B97" s="43" t="s">
        <v>137</v>
      </c>
      <c r="C97" s="55">
        <f>SUM(D97:G97)</f>
        <v>9.4899999999999984</v>
      </c>
      <c r="D97" s="55">
        <v>0</v>
      </c>
      <c r="E97" s="55">
        <v>4.8499999999999996</v>
      </c>
      <c r="F97" s="55">
        <v>4.6399999999999997</v>
      </c>
      <c r="G97" s="55">
        <v>0</v>
      </c>
      <c r="H97" s="55">
        <f>SUM(I97:L97)</f>
        <v>7.646458</v>
      </c>
      <c r="I97" s="55">
        <v>0</v>
      </c>
      <c r="J97" s="55">
        <v>3.521461</v>
      </c>
      <c r="K97" s="55">
        <v>4.0463680000000002</v>
      </c>
      <c r="L97" s="55">
        <v>7.8629000000000004E-2</v>
      </c>
      <c r="M97" s="55">
        <f>SUM(N97:Q97)</f>
        <v>1.8435419999999991</v>
      </c>
      <c r="N97" s="55">
        <f>SUM(D97-I97)</f>
        <v>0</v>
      </c>
      <c r="O97" s="55">
        <f t="shared" ref="O97:Q97" si="106">SUM(E97-J97)</f>
        <v>1.3285389999999997</v>
      </c>
      <c r="P97" s="55">
        <f t="shared" si="106"/>
        <v>0.59363199999999949</v>
      </c>
      <c r="Q97" s="55">
        <f t="shared" si="106"/>
        <v>-7.8629000000000004E-2</v>
      </c>
      <c r="R97" s="55">
        <f>SUM(S97:V97)</f>
        <v>7.973541</v>
      </c>
      <c r="S97" s="55">
        <v>0</v>
      </c>
      <c r="T97" s="55">
        <v>3.521461</v>
      </c>
      <c r="U97" s="55">
        <v>4.3734510000000002</v>
      </c>
      <c r="V97" s="55">
        <v>7.8629000000000004E-2</v>
      </c>
      <c r="W97" s="42" t="s">
        <v>233</v>
      </c>
      <c r="X97" s="42" t="s">
        <v>233</v>
      </c>
      <c r="Y97" s="42" t="s">
        <v>233</v>
      </c>
      <c r="Z97" s="42" t="s">
        <v>233</v>
      </c>
      <c r="AA97" s="42" t="s">
        <v>233</v>
      </c>
      <c r="AB97" s="42" t="s">
        <v>233</v>
      </c>
      <c r="AC97" s="42" t="s">
        <v>233</v>
      </c>
      <c r="AD97" s="42" t="s">
        <v>233</v>
      </c>
      <c r="AE97" s="42" t="s">
        <v>233</v>
      </c>
      <c r="AF97" s="42" t="s">
        <v>233</v>
      </c>
      <c r="AG97" s="42" t="s">
        <v>233</v>
      </c>
      <c r="AH97" s="42" t="s">
        <v>233</v>
      </c>
      <c r="AI97" s="42" t="s">
        <v>233</v>
      </c>
      <c r="AJ97" s="42" t="s">
        <v>233</v>
      </c>
    </row>
    <row r="98" spans="1:36" s="30" customFormat="1" ht="23.25" customHeight="1" x14ac:dyDescent="0.2">
      <c r="A98" s="26" t="s">
        <v>211</v>
      </c>
      <c r="B98" s="43" t="s">
        <v>138</v>
      </c>
      <c r="C98" s="55">
        <f t="shared" ref="C98:C119" si="107">SUM(D98:G98)</f>
        <v>0.7</v>
      </c>
      <c r="D98" s="55">
        <v>0</v>
      </c>
      <c r="E98" s="55">
        <v>0</v>
      </c>
      <c r="F98" s="55">
        <v>0.7</v>
      </c>
      <c r="G98" s="55">
        <v>0</v>
      </c>
      <c r="H98" s="55">
        <f t="shared" ref="H98:H119" si="108">SUM(I98:L98)</f>
        <v>1.0973585048000003</v>
      </c>
      <c r="I98" s="55">
        <v>0</v>
      </c>
      <c r="J98" s="55">
        <v>0</v>
      </c>
      <c r="K98" s="55">
        <f>0.87288136*118/100</f>
        <v>1.0300000048000002</v>
      </c>
      <c r="L98" s="55">
        <v>6.7358500000000002E-2</v>
      </c>
      <c r="M98" s="55">
        <f t="shared" ref="M98:M119" si="109">SUM(N98:Q98)</f>
        <v>-0.39735850480000023</v>
      </c>
      <c r="N98" s="55">
        <f t="shared" ref="N98:N119" si="110">SUM(D98-I98)</f>
        <v>0</v>
      </c>
      <c r="O98" s="55">
        <f t="shared" ref="O98:O119" si="111">SUM(E98-J98)</f>
        <v>0</v>
      </c>
      <c r="P98" s="55">
        <f t="shared" ref="P98:P119" si="112">SUM(F98-K98)</f>
        <v>-0.33000000480000025</v>
      </c>
      <c r="Q98" s="55">
        <f t="shared" ref="Q98:Q119" si="113">SUM(G98-L98)</f>
        <v>-6.7358500000000002E-2</v>
      </c>
      <c r="R98" s="55">
        <f t="shared" ref="R98:R119" si="114">SUM(S98:V98)</f>
        <v>1.0973585000000001</v>
      </c>
      <c r="S98" s="55">
        <v>0</v>
      </c>
      <c r="T98" s="55">
        <v>0</v>
      </c>
      <c r="U98" s="55">
        <v>1.03</v>
      </c>
      <c r="V98" s="55">
        <v>6.7358500000000002E-2</v>
      </c>
      <c r="W98" s="42" t="s">
        <v>233</v>
      </c>
      <c r="X98" s="42" t="s">
        <v>233</v>
      </c>
      <c r="Y98" s="42" t="s">
        <v>233</v>
      </c>
      <c r="Z98" s="42" t="s">
        <v>233</v>
      </c>
      <c r="AA98" s="42" t="s">
        <v>233</v>
      </c>
      <c r="AB98" s="42" t="s">
        <v>233</v>
      </c>
      <c r="AC98" s="42" t="s">
        <v>233</v>
      </c>
      <c r="AD98" s="42" t="s">
        <v>233</v>
      </c>
      <c r="AE98" s="42" t="s">
        <v>233</v>
      </c>
      <c r="AF98" s="42" t="s">
        <v>233</v>
      </c>
      <c r="AG98" s="42" t="s">
        <v>233</v>
      </c>
      <c r="AH98" s="42" t="s">
        <v>233</v>
      </c>
      <c r="AI98" s="42" t="s">
        <v>233</v>
      </c>
      <c r="AJ98" s="42" t="s">
        <v>233</v>
      </c>
    </row>
    <row r="99" spans="1:36" s="30" customFormat="1" ht="23.25" customHeight="1" x14ac:dyDescent="0.2">
      <c r="A99" s="26" t="s">
        <v>212</v>
      </c>
      <c r="B99" s="43" t="s">
        <v>139</v>
      </c>
      <c r="C99" s="55">
        <f t="shared" si="107"/>
        <v>1.2</v>
      </c>
      <c r="D99" s="55">
        <v>0</v>
      </c>
      <c r="E99" s="55">
        <v>0</v>
      </c>
      <c r="F99" s="55">
        <v>1.2</v>
      </c>
      <c r="G99" s="55">
        <v>0</v>
      </c>
      <c r="H99" s="55">
        <f t="shared" si="108"/>
        <v>2.021236</v>
      </c>
      <c r="I99" s="55">
        <v>0</v>
      </c>
      <c r="J99" s="55">
        <v>0</v>
      </c>
      <c r="K99" s="55">
        <f>1.981236+0.04</f>
        <v>2.021236</v>
      </c>
      <c r="L99" s="55">
        <v>0</v>
      </c>
      <c r="M99" s="55">
        <f t="shared" si="109"/>
        <v>-0.82123600000000008</v>
      </c>
      <c r="N99" s="55">
        <f t="shared" si="110"/>
        <v>0</v>
      </c>
      <c r="O99" s="55">
        <f t="shared" si="111"/>
        <v>0</v>
      </c>
      <c r="P99" s="55">
        <f t="shared" si="112"/>
        <v>-0.82123600000000008</v>
      </c>
      <c r="Q99" s="55">
        <f t="shared" si="113"/>
        <v>0</v>
      </c>
      <c r="R99" s="55">
        <f t="shared" si="114"/>
        <v>1.981236</v>
      </c>
      <c r="S99" s="55">
        <v>0</v>
      </c>
      <c r="T99" s="55">
        <v>0</v>
      </c>
      <c r="U99" s="55">
        <v>1.981236</v>
      </c>
      <c r="V99" s="55">
        <v>0</v>
      </c>
      <c r="W99" s="42" t="s">
        <v>233</v>
      </c>
      <c r="X99" s="42" t="s">
        <v>233</v>
      </c>
      <c r="Y99" s="42" t="s">
        <v>233</v>
      </c>
      <c r="Z99" s="42" t="s">
        <v>233</v>
      </c>
      <c r="AA99" s="42" t="s">
        <v>233</v>
      </c>
      <c r="AB99" s="42" t="s">
        <v>233</v>
      </c>
      <c r="AC99" s="42" t="s">
        <v>233</v>
      </c>
      <c r="AD99" s="42" t="s">
        <v>233</v>
      </c>
      <c r="AE99" s="42" t="s">
        <v>233</v>
      </c>
      <c r="AF99" s="42" t="s">
        <v>233</v>
      </c>
      <c r="AG99" s="42" t="s">
        <v>233</v>
      </c>
      <c r="AH99" s="42" t="s">
        <v>233</v>
      </c>
      <c r="AI99" s="42" t="s">
        <v>233</v>
      </c>
      <c r="AJ99" s="42" t="s">
        <v>233</v>
      </c>
    </row>
    <row r="100" spans="1:36" s="30" customFormat="1" ht="23.25" customHeight="1" x14ac:dyDescent="0.2">
      <c r="A100" s="26" t="s">
        <v>213</v>
      </c>
      <c r="B100" s="43" t="s">
        <v>140</v>
      </c>
      <c r="C100" s="55">
        <f t="shared" si="107"/>
        <v>7.74</v>
      </c>
      <c r="D100" s="55">
        <v>0</v>
      </c>
      <c r="E100" s="55">
        <v>0</v>
      </c>
      <c r="F100" s="55">
        <v>7.74</v>
      </c>
      <c r="G100" s="55">
        <v>0</v>
      </c>
      <c r="H100" s="55">
        <f t="shared" si="108"/>
        <v>8.0157402900000001</v>
      </c>
      <c r="I100" s="55">
        <v>0</v>
      </c>
      <c r="J100" s="55">
        <v>0</v>
      </c>
      <c r="K100" s="55">
        <v>8.0157402900000001</v>
      </c>
      <c r="L100" s="55">
        <v>0</v>
      </c>
      <c r="M100" s="55">
        <f t="shared" si="109"/>
        <v>-0.27574028999999989</v>
      </c>
      <c r="N100" s="55">
        <f t="shared" si="110"/>
        <v>0</v>
      </c>
      <c r="O100" s="55">
        <f t="shared" si="111"/>
        <v>0</v>
      </c>
      <c r="P100" s="55">
        <f t="shared" si="112"/>
        <v>-0.27574028999999989</v>
      </c>
      <c r="Q100" s="55">
        <f t="shared" si="113"/>
        <v>0</v>
      </c>
      <c r="R100" s="55">
        <f t="shared" si="114"/>
        <v>8.0157402900000001</v>
      </c>
      <c r="S100" s="55">
        <v>0</v>
      </c>
      <c r="T100" s="55">
        <v>0</v>
      </c>
      <c r="U100" s="55">
        <v>8.0157402900000001</v>
      </c>
      <c r="V100" s="55">
        <v>0</v>
      </c>
      <c r="W100" s="42" t="s">
        <v>233</v>
      </c>
      <c r="X100" s="42" t="s">
        <v>233</v>
      </c>
      <c r="Y100" s="42" t="s">
        <v>233</v>
      </c>
      <c r="Z100" s="42" t="s">
        <v>233</v>
      </c>
      <c r="AA100" s="42" t="s">
        <v>233</v>
      </c>
      <c r="AB100" s="42" t="s">
        <v>233</v>
      </c>
      <c r="AC100" s="42" t="s">
        <v>233</v>
      </c>
      <c r="AD100" s="42" t="s">
        <v>233</v>
      </c>
      <c r="AE100" s="42" t="s">
        <v>233</v>
      </c>
      <c r="AF100" s="42" t="s">
        <v>233</v>
      </c>
      <c r="AG100" s="42" t="s">
        <v>233</v>
      </c>
      <c r="AH100" s="42" t="s">
        <v>233</v>
      </c>
      <c r="AI100" s="42" t="s">
        <v>233</v>
      </c>
      <c r="AJ100" s="42" t="s">
        <v>233</v>
      </c>
    </row>
    <row r="101" spans="1:36" s="30" customFormat="1" ht="33.75" customHeight="1" x14ac:dyDescent="0.2">
      <c r="A101" s="26" t="s">
        <v>214</v>
      </c>
      <c r="B101" s="43" t="s">
        <v>141</v>
      </c>
      <c r="C101" s="55">
        <f t="shared" si="107"/>
        <v>3.5049999999999999</v>
      </c>
      <c r="D101" s="55">
        <v>0</v>
      </c>
      <c r="E101" s="55">
        <v>0</v>
      </c>
      <c r="F101" s="55">
        <v>3.5049999999999999</v>
      </c>
      <c r="G101" s="55">
        <v>0</v>
      </c>
      <c r="H101" s="55">
        <f t="shared" si="108"/>
        <v>3.4934524800000002</v>
      </c>
      <c r="I101" s="55">
        <v>0</v>
      </c>
      <c r="J101" s="55">
        <v>0</v>
      </c>
      <c r="K101" s="55">
        <v>3.4934524800000002</v>
      </c>
      <c r="L101" s="55">
        <v>0</v>
      </c>
      <c r="M101" s="55">
        <f t="shared" si="109"/>
        <v>1.15475199999997E-2</v>
      </c>
      <c r="N101" s="55">
        <f t="shared" si="110"/>
        <v>0</v>
      </c>
      <c r="O101" s="55">
        <f t="shared" si="111"/>
        <v>0</v>
      </c>
      <c r="P101" s="55">
        <f t="shared" si="112"/>
        <v>1.15475199999997E-2</v>
      </c>
      <c r="Q101" s="55">
        <f t="shared" si="113"/>
        <v>0</v>
      </c>
      <c r="R101" s="55">
        <f t="shared" si="114"/>
        <v>3.4934524800000002</v>
      </c>
      <c r="S101" s="55">
        <v>0</v>
      </c>
      <c r="T101" s="55">
        <v>0</v>
      </c>
      <c r="U101" s="55">
        <v>3.4934524800000002</v>
      </c>
      <c r="V101" s="55">
        <v>0</v>
      </c>
      <c r="W101" s="42" t="s">
        <v>233</v>
      </c>
      <c r="X101" s="42" t="s">
        <v>233</v>
      </c>
      <c r="Y101" s="42" t="s">
        <v>233</v>
      </c>
      <c r="Z101" s="42" t="s">
        <v>233</v>
      </c>
      <c r="AA101" s="42" t="s">
        <v>233</v>
      </c>
      <c r="AB101" s="42" t="s">
        <v>233</v>
      </c>
      <c r="AC101" s="42" t="s">
        <v>233</v>
      </c>
      <c r="AD101" s="42" t="s">
        <v>233</v>
      </c>
      <c r="AE101" s="42" t="s">
        <v>233</v>
      </c>
      <c r="AF101" s="42" t="s">
        <v>233</v>
      </c>
      <c r="AG101" s="42" t="s">
        <v>233</v>
      </c>
      <c r="AH101" s="42" t="s">
        <v>233</v>
      </c>
      <c r="AI101" s="42" t="s">
        <v>233</v>
      </c>
      <c r="AJ101" s="42" t="s">
        <v>233</v>
      </c>
    </row>
    <row r="102" spans="1:36" s="30" customFormat="1" ht="23.25" customHeight="1" x14ac:dyDescent="0.2">
      <c r="A102" s="26" t="s">
        <v>215</v>
      </c>
      <c r="B102" s="43" t="s">
        <v>142</v>
      </c>
      <c r="C102" s="55">
        <f t="shared" si="107"/>
        <v>0</v>
      </c>
      <c r="D102" s="55">
        <v>0</v>
      </c>
      <c r="E102" s="55">
        <v>0</v>
      </c>
      <c r="F102" s="55">
        <v>0</v>
      </c>
      <c r="G102" s="55">
        <v>0</v>
      </c>
      <c r="H102" s="55">
        <f t="shared" si="108"/>
        <v>1.36</v>
      </c>
      <c r="I102" s="55">
        <v>0</v>
      </c>
      <c r="J102" s="55">
        <v>0</v>
      </c>
      <c r="K102" s="55">
        <v>1.36</v>
      </c>
      <c r="L102" s="55">
        <v>0</v>
      </c>
      <c r="M102" s="55">
        <f t="shared" si="109"/>
        <v>-1.36</v>
      </c>
      <c r="N102" s="55">
        <f t="shared" si="110"/>
        <v>0</v>
      </c>
      <c r="O102" s="55">
        <f t="shared" si="111"/>
        <v>0</v>
      </c>
      <c r="P102" s="55">
        <f t="shared" si="112"/>
        <v>-1.36</v>
      </c>
      <c r="Q102" s="55">
        <f t="shared" si="113"/>
        <v>0</v>
      </c>
      <c r="R102" s="55">
        <f t="shared" si="114"/>
        <v>1.36</v>
      </c>
      <c r="S102" s="55">
        <v>0</v>
      </c>
      <c r="T102" s="55">
        <v>0</v>
      </c>
      <c r="U102" s="55">
        <v>1.36</v>
      </c>
      <c r="V102" s="55">
        <v>0</v>
      </c>
      <c r="W102" s="42" t="s">
        <v>233</v>
      </c>
      <c r="X102" s="42" t="s">
        <v>233</v>
      </c>
      <c r="Y102" s="42" t="s">
        <v>233</v>
      </c>
      <c r="Z102" s="42" t="s">
        <v>233</v>
      </c>
      <c r="AA102" s="42" t="s">
        <v>233</v>
      </c>
      <c r="AB102" s="42" t="s">
        <v>233</v>
      </c>
      <c r="AC102" s="42" t="s">
        <v>233</v>
      </c>
      <c r="AD102" s="42" t="s">
        <v>233</v>
      </c>
      <c r="AE102" s="42" t="s">
        <v>233</v>
      </c>
      <c r="AF102" s="42" t="s">
        <v>233</v>
      </c>
      <c r="AG102" s="42" t="s">
        <v>233</v>
      </c>
      <c r="AH102" s="42" t="s">
        <v>233</v>
      </c>
      <c r="AI102" s="42" t="s">
        <v>233</v>
      </c>
      <c r="AJ102" s="42" t="s">
        <v>233</v>
      </c>
    </row>
    <row r="103" spans="1:36" s="30" customFormat="1" ht="23.25" customHeight="1" x14ac:dyDescent="0.2">
      <c r="A103" s="26" t="s">
        <v>216</v>
      </c>
      <c r="B103" s="43" t="s">
        <v>143</v>
      </c>
      <c r="C103" s="55">
        <f t="shared" si="107"/>
        <v>3.782</v>
      </c>
      <c r="D103" s="55">
        <v>0</v>
      </c>
      <c r="E103" s="55">
        <v>0</v>
      </c>
      <c r="F103" s="55">
        <v>3.782</v>
      </c>
      <c r="G103" s="55">
        <v>0</v>
      </c>
      <c r="H103" s="55">
        <f t="shared" si="108"/>
        <v>4.3</v>
      </c>
      <c r="I103" s="55">
        <v>0</v>
      </c>
      <c r="J103" s="55">
        <v>0</v>
      </c>
      <c r="K103" s="55">
        <v>4.3</v>
      </c>
      <c r="L103" s="55">
        <v>0</v>
      </c>
      <c r="M103" s="55">
        <f t="shared" si="109"/>
        <v>-0.51799999999999979</v>
      </c>
      <c r="N103" s="55">
        <f t="shared" si="110"/>
        <v>0</v>
      </c>
      <c r="O103" s="55">
        <f t="shared" si="111"/>
        <v>0</v>
      </c>
      <c r="P103" s="55">
        <f t="shared" si="112"/>
        <v>-0.51799999999999979</v>
      </c>
      <c r="Q103" s="55">
        <f t="shared" si="113"/>
        <v>0</v>
      </c>
      <c r="R103" s="55">
        <f t="shared" si="114"/>
        <v>4.3</v>
      </c>
      <c r="S103" s="55">
        <v>0</v>
      </c>
      <c r="T103" s="55">
        <v>0</v>
      </c>
      <c r="U103" s="55">
        <v>4.3</v>
      </c>
      <c r="V103" s="55">
        <v>0</v>
      </c>
      <c r="W103" s="42" t="s">
        <v>233</v>
      </c>
      <c r="X103" s="42" t="s">
        <v>233</v>
      </c>
      <c r="Y103" s="42" t="s">
        <v>233</v>
      </c>
      <c r="Z103" s="42" t="s">
        <v>233</v>
      </c>
      <c r="AA103" s="42" t="s">
        <v>233</v>
      </c>
      <c r="AB103" s="42" t="s">
        <v>233</v>
      </c>
      <c r="AC103" s="42" t="s">
        <v>233</v>
      </c>
      <c r="AD103" s="42" t="s">
        <v>233</v>
      </c>
      <c r="AE103" s="42" t="s">
        <v>233</v>
      </c>
      <c r="AF103" s="42" t="s">
        <v>233</v>
      </c>
      <c r="AG103" s="42" t="s">
        <v>233</v>
      </c>
      <c r="AH103" s="42" t="s">
        <v>233</v>
      </c>
      <c r="AI103" s="42" t="s">
        <v>233</v>
      </c>
      <c r="AJ103" s="42" t="s">
        <v>233</v>
      </c>
    </row>
    <row r="104" spans="1:36" s="30" customFormat="1" ht="23.25" customHeight="1" x14ac:dyDescent="0.2">
      <c r="A104" s="26" t="s">
        <v>217</v>
      </c>
      <c r="B104" s="43" t="s">
        <v>144</v>
      </c>
      <c r="C104" s="55">
        <f t="shared" si="107"/>
        <v>3.073</v>
      </c>
      <c r="D104" s="55">
        <v>0</v>
      </c>
      <c r="E104" s="55">
        <v>0</v>
      </c>
      <c r="F104" s="55">
        <v>3.073</v>
      </c>
      <c r="G104" s="55">
        <v>0</v>
      </c>
      <c r="H104" s="55">
        <f t="shared" si="108"/>
        <v>2.8258134300000002</v>
      </c>
      <c r="I104" s="55">
        <v>0</v>
      </c>
      <c r="J104" s="55">
        <v>0</v>
      </c>
      <c r="K104" s="55">
        <v>2.8258134300000002</v>
      </c>
      <c r="L104" s="55">
        <v>0</v>
      </c>
      <c r="M104" s="55">
        <f t="shared" si="109"/>
        <v>0.24718656999999977</v>
      </c>
      <c r="N104" s="55">
        <f t="shared" si="110"/>
        <v>0</v>
      </c>
      <c r="O104" s="55">
        <f t="shared" si="111"/>
        <v>0</v>
      </c>
      <c r="P104" s="55">
        <f t="shared" si="112"/>
        <v>0.24718656999999977</v>
      </c>
      <c r="Q104" s="55">
        <f t="shared" si="113"/>
        <v>0</v>
      </c>
      <c r="R104" s="55">
        <f t="shared" si="114"/>
        <v>2.8258134300000002</v>
      </c>
      <c r="S104" s="55">
        <v>0</v>
      </c>
      <c r="T104" s="55">
        <v>0</v>
      </c>
      <c r="U104" s="55">
        <v>2.8258134300000002</v>
      </c>
      <c r="V104" s="55">
        <v>0</v>
      </c>
      <c r="W104" s="42" t="s">
        <v>233</v>
      </c>
      <c r="X104" s="42" t="s">
        <v>233</v>
      </c>
      <c r="Y104" s="42" t="s">
        <v>233</v>
      </c>
      <c r="Z104" s="42" t="s">
        <v>233</v>
      </c>
      <c r="AA104" s="42" t="s">
        <v>233</v>
      </c>
      <c r="AB104" s="42" t="s">
        <v>233</v>
      </c>
      <c r="AC104" s="42" t="s">
        <v>233</v>
      </c>
      <c r="AD104" s="42" t="s">
        <v>233</v>
      </c>
      <c r="AE104" s="42" t="s">
        <v>233</v>
      </c>
      <c r="AF104" s="42" t="s">
        <v>233</v>
      </c>
      <c r="AG104" s="42" t="s">
        <v>233</v>
      </c>
      <c r="AH104" s="42" t="s">
        <v>233</v>
      </c>
      <c r="AI104" s="42" t="s">
        <v>233</v>
      </c>
      <c r="AJ104" s="42" t="s">
        <v>233</v>
      </c>
    </row>
    <row r="105" spans="1:36" s="30" customFormat="1" ht="23.25" customHeight="1" x14ac:dyDescent="0.2">
      <c r="A105" s="26" t="s">
        <v>218</v>
      </c>
      <c r="B105" s="43" t="s">
        <v>145</v>
      </c>
      <c r="C105" s="55">
        <f t="shared" si="107"/>
        <v>0.76</v>
      </c>
      <c r="D105" s="55">
        <v>0</v>
      </c>
      <c r="E105" s="55">
        <v>0</v>
      </c>
      <c r="F105" s="55">
        <v>0.76</v>
      </c>
      <c r="G105" s="55">
        <v>0</v>
      </c>
      <c r="H105" s="55">
        <f t="shared" si="108"/>
        <v>0.47223000999999998</v>
      </c>
      <c r="I105" s="55">
        <v>0</v>
      </c>
      <c r="J105" s="55">
        <v>0</v>
      </c>
      <c r="K105" s="55">
        <v>0.47223000999999998</v>
      </c>
      <c r="L105" s="55">
        <v>0</v>
      </c>
      <c r="M105" s="55">
        <f t="shared" si="109"/>
        <v>0.28776999000000003</v>
      </c>
      <c r="N105" s="55">
        <f t="shared" si="110"/>
        <v>0</v>
      </c>
      <c r="O105" s="55">
        <f t="shared" si="111"/>
        <v>0</v>
      </c>
      <c r="P105" s="55">
        <f t="shared" si="112"/>
        <v>0.28776999000000003</v>
      </c>
      <c r="Q105" s="55">
        <f t="shared" si="113"/>
        <v>0</v>
      </c>
      <c r="R105" s="55">
        <f t="shared" si="114"/>
        <v>0.47223000999999998</v>
      </c>
      <c r="S105" s="55">
        <v>0</v>
      </c>
      <c r="T105" s="55">
        <v>0</v>
      </c>
      <c r="U105" s="55">
        <v>0.47223000999999998</v>
      </c>
      <c r="V105" s="55">
        <v>0</v>
      </c>
      <c r="W105" s="42" t="s">
        <v>233</v>
      </c>
      <c r="X105" s="42" t="s">
        <v>233</v>
      </c>
      <c r="Y105" s="42" t="s">
        <v>233</v>
      </c>
      <c r="Z105" s="42" t="s">
        <v>233</v>
      </c>
      <c r="AA105" s="42" t="s">
        <v>233</v>
      </c>
      <c r="AB105" s="42" t="s">
        <v>233</v>
      </c>
      <c r="AC105" s="42" t="s">
        <v>233</v>
      </c>
      <c r="AD105" s="42" t="s">
        <v>233</v>
      </c>
      <c r="AE105" s="42" t="s">
        <v>233</v>
      </c>
      <c r="AF105" s="42" t="s">
        <v>233</v>
      </c>
      <c r="AG105" s="42" t="s">
        <v>233</v>
      </c>
      <c r="AH105" s="42" t="s">
        <v>233</v>
      </c>
      <c r="AI105" s="42" t="s">
        <v>233</v>
      </c>
      <c r="AJ105" s="42" t="s">
        <v>233</v>
      </c>
    </row>
    <row r="106" spans="1:36" s="30" customFormat="1" ht="23.25" customHeight="1" x14ac:dyDescent="0.2">
      <c r="A106" s="26" t="s">
        <v>219</v>
      </c>
      <c r="B106" s="43" t="s">
        <v>146</v>
      </c>
      <c r="C106" s="55">
        <f t="shared" si="107"/>
        <v>0.44</v>
      </c>
      <c r="D106" s="55">
        <v>0</v>
      </c>
      <c r="E106" s="55">
        <v>0</v>
      </c>
      <c r="F106" s="55">
        <v>0.44</v>
      </c>
      <c r="G106" s="55">
        <v>0</v>
      </c>
      <c r="H106" s="55">
        <f t="shared" si="108"/>
        <v>0.3</v>
      </c>
      <c r="I106" s="55">
        <v>0</v>
      </c>
      <c r="J106" s="55">
        <v>0</v>
      </c>
      <c r="K106" s="55">
        <v>0.3</v>
      </c>
      <c r="L106" s="55">
        <v>0</v>
      </c>
      <c r="M106" s="55">
        <f t="shared" si="109"/>
        <v>0.14000000000000001</v>
      </c>
      <c r="N106" s="55">
        <f t="shared" si="110"/>
        <v>0</v>
      </c>
      <c r="O106" s="55">
        <f t="shared" si="111"/>
        <v>0</v>
      </c>
      <c r="P106" s="55">
        <f t="shared" si="112"/>
        <v>0.14000000000000001</v>
      </c>
      <c r="Q106" s="55">
        <f t="shared" si="113"/>
        <v>0</v>
      </c>
      <c r="R106" s="55">
        <f t="shared" si="114"/>
        <v>0.3</v>
      </c>
      <c r="S106" s="55">
        <v>0</v>
      </c>
      <c r="T106" s="55">
        <v>0</v>
      </c>
      <c r="U106" s="55">
        <v>0.3</v>
      </c>
      <c r="V106" s="55">
        <v>0</v>
      </c>
      <c r="W106" s="42" t="s">
        <v>233</v>
      </c>
      <c r="X106" s="42" t="s">
        <v>233</v>
      </c>
      <c r="Y106" s="42" t="s">
        <v>233</v>
      </c>
      <c r="Z106" s="42" t="s">
        <v>233</v>
      </c>
      <c r="AA106" s="42" t="s">
        <v>233</v>
      </c>
      <c r="AB106" s="42" t="s">
        <v>233</v>
      </c>
      <c r="AC106" s="42" t="s">
        <v>233</v>
      </c>
      <c r="AD106" s="42" t="s">
        <v>233</v>
      </c>
      <c r="AE106" s="42" t="s">
        <v>233</v>
      </c>
      <c r="AF106" s="42" t="s">
        <v>233</v>
      </c>
      <c r="AG106" s="42" t="s">
        <v>233</v>
      </c>
      <c r="AH106" s="42" t="s">
        <v>233</v>
      </c>
      <c r="AI106" s="42" t="s">
        <v>233</v>
      </c>
      <c r="AJ106" s="42" t="s">
        <v>233</v>
      </c>
    </row>
    <row r="107" spans="1:36" s="30" customFormat="1" ht="23.25" customHeight="1" x14ac:dyDescent="0.2">
      <c r="A107" s="26" t="s">
        <v>220</v>
      </c>
      <c r="B107" s="43" t="s">
        <v>147</v>
      </c>
      <c r="C107" s="55">
        <f t="shared" si="107"/>
        <v>0.32</v>
      </c>
      <c r="D107" s="55">
        <v>0</v>
      </c>
      <c r="E107" s="55">
        <v>0</v>
      </c>
      <c r="F107" s="55">
        <v>0.32</v>
      </c>
      <c r="G107" s="55">
        <v>0</v>
      </c>
      <c r="H107" s="55">
        <f t="shared" si="108"/>
        <v>0.252</v>
      </c>
      <c r="I107" s="55">
        <v>0</v>
      </c>
      <c r="J107" s="55">
        <v>0</v>
      </c>
      <c r="K107" s="55">
        <v>0.252</v>
      </c>
      <c r="L107" s="55">
        <v>0</v>
      </c>
      <c r="M107" s="55">
        <f t="shared" si="109"/>
        <v>6.8000000000000005E-2</v>
      </c>
      <c r="N107" s="55">
        <f t="shared" si="110"/>
        <v>0</v>
      </c>
      <c r="O107" s="55">
        <f t="shared" si="111"/>
        <v>0</v>
      </c>
      <c r="P107" s="55">
        <f t="shared" si="112"/>
        <v>6.8000000000000005E-2</v>
      </c>
      <c r="Q107" s="55">
        <f t="shared" si="113"/>
        <v>0</v>
      </c>
      <c r="R107" s="55">
        <f t="shared" si="114"/>
        <v>0.252</v>
      </c>
      <c r="S107" s="55">
        <v>0</v>
      </c>
      <c r="T107" s="55">
        <v>0</v>
      </c>
      <c r="U107" s="55">
        <v>0.252</v>
      </c>
      <c r="V107" s="55">
        <v>0</v>
      </c>
      <c r="W107" s="42" t="s">
        <v>233</v>
      </c>
      <c r="X107" s="42" t="s">
        <v>233</v>
      </c>
      <c r="Y107" s="42" t="s">
        <v>233</v>
      </c>
      <c r="Z107" s="42" t="s">
        <v>233</v>
      </c>
      <c r="AA107" s="42" t="s">
        <v>233</v>
      </c>
      <c r="AB107" s="42" t="s">
        <v>233</v>
      </c>
      <c r="AC107" s="42" t="s">
        <v>233</v>
      </c>
      <c r="AD107" s="42" t="s">
        <v>233</v>
      </c>
      <c r="AE107" s="42" t="s">
        <v>233</v>
      </c>
      <c r="AF107" s="42" t="s">
        <v>233</v>
      </c>
      <c r="AG107" s="42" t="s">
        <v>233</v>
      </c>
      <c r="AH107" s="42" t="s">
        <v>233</v>
      </c>
      <c r="AI107" s="42" t="s">
        <v>233</v>
      </c>
      <c r="AJ107" s="42" t="s">
        <v>233</v>
      </c>
    </row>
    <row r="108" spans="1:36" s="30" customFormat="1" ht="34.5" customHeight="1" x14ac:dyDescent="0.2">
      <c r="A108" s="26" t="s">
        <v>221</v>
      </c>
      <c r="B108" s="43" t="s">
        <v>148</v>
      </c>
      <c r="C108" s="55">
        <f t="shared" si="107"/>
        <v>0.12</v>
      </c>
      <c r="D108" s="55">
        <v>0</v>
      </c>
      <c r="E108" s="55">
        <v>0</v>
      </c>
      <c r="F108" s="55">
        <v>0.12</v>
      </c>
      <c r="G108" s="55">
        <v>0</v>
      </c>
      <c r="H108" s="55">
        <f t="shared" si="108"/>
        <v>9.6352809999999997E-2</v>
      </c>
      <c r="I108" s="55">
        <v>0</v>
      </c>
      <c r="J108" s="55">
        <v>0</v>
      </c>
      <c r="K108" s="55">
        <v>9.6352809999999997E-2</v>
      </c>
      <c r="L108" s="55">
        <v>0</v>
      </c>
      <c r="M108" s="55">
        <f t="shared" si="109"/>
        <v>2.3647189999999998E-2</v>
      </c>
      <c r="N108" s="55">
        <f t="shared" si="110"/>
        <v>0</v>
      </c>
      <c r="O108" s="55">
        <f t="shared" si="111"/>
        <v>0</v>
      </c>
      <c r="P108" s="55">
        <f t="shared" si="112"/>
        <v>2.3647189999999998E-2</v>
      </c>
      <c r="Q108" s="55">
        <f t="shared" si="113"/>
        <v>0</v>
      </c>
      <c r="R108" s="55">
        <f t="shared" si="114"/>
        <v>9.6352809999999997E-2</v>
      </c>
      <c r="S108" s="55">
        <v>0</v>
      </c>
      <c r="T108" s="55">
        <v>0</v>
      </c>
      <c r="U108" s="55">
        <v>9.6352809999999997E-2</v>
      </c>
      <c r="V108" s="55">
        <v>0</v>
      </c>
      <c r="W108" s="42" t="s">
        <v>233</v>
      </c>
      <c r="X108" s="42" t="s">
        <v>233</v>
      </c>
      <c r="Y108" s="42" t="s">
        <v>233</v>
      </c>
      <c r="Z108" s="42" t="s">
        <v>233</v>
      </c>
      <c r="AA108" s="42" t="s">
        <v>233</v>
      </c>
      <c r="AB108" s="42" t="s">
        <v>233</v>
      </c>
      <c r="AC108" s="42" t="s">
        <v>233</v>
      </c>
      <c r="AD108" s="42" t="s">
        <v>233</v>
      </c>
      <c r="AE108" s="42" t="s">
        <v>233</v>
      </c>
      <c r="AF108" s="42" t="s">
        <v>233</v>
      </c>
      <c r="AG108" s="42" t="s">
        <v>233</v>
      </c>
      <c r="AH108" s="42" t="s">
        <v>233</v>
      </c>
      <c r="AI108" s="42" t="s">
        <v>233</v>
      </c>
      <c r="AJ108" s="42" t="s">
        <v>233</v>
      </c>
    </row>
    <row r="109" spans="1:36" s="30" customFormat="1" ht="35.25" customHeight="1" x14ac:dyDescent="0.2">
      <c r="A109" s="26" t="s">
        <v>222</v>
      </c>
      <c r="B109" s="43" t="s">
        <v>149</v>
      </c>
      <c r="C109" s="55">
        <f t="shared" si="107"/>
        <v>0.09</v>
      </c>
      <c r="D109" s="55">
        <v>0</v>
      </c>
      <c r="E109" s="55">
        <v>0</v>
      </c>
      <c r="F109" s="55">
        <v>0.09</v>
      </c>
      <c r="G109" s="55">
        <v>0</v>
      </c>
      <c r="H109" s="55">
        <f t="shared" si="108"/>
        <v>0.14000000000000001</v>
      </c>
      <c r="I109" s="55">
        <v>0</v>
      </c>
      <c r="J109" s="55">
        <v>0</v>
      </c>
      <c r="K109" s="55">
        <v>0.14000000000000001</v>
      </c>
      <c r="L109" s="55">
        <v>0</v>
      </c>
      <c r="M109" s="55">
        <f t="shared" si="109"/>
        <v>-5.0000000000000017E-2</v>
      </c>
      <c r="N109" s="55">
        <f t="shared" si="110"/>
        <v>0</v>
      </c>
      <c r="O109" s="55">
        <f t="shared" si="111"/>
        <v>0</v>
      </c>
      <c r="P109" s="55">
        <f t="shared" si="112"/>
        <v>-5.0000000000000017E-2</v>
      </c>
      <c r="Q109" s="55">
        <f t="shared" si="113"/>
        <v>0</v>
      </c>
      <c r="R109" s="55">
        <f t="shared" si="114"/>
        <v>0.14000000000000001</v>
      </c>
      <c r="S109" s="55">
        <v>0</v>
      </c>
      <c r="T109" s="55">
        <v>0</v>
      </c>
      <c r="U109" s="55">
        <v>0.14000000000000001</v>
      </c>
      <c r="V109" s="55">
        <v>0</v>
      </c>
      <c r="W109" s="42" t="s">
        <v>233</v>
      </c>
      <c r="X109" s="42" t="s">
        <v>233</v>
      </c>
      <c r="Y109" s="42" t="s">
        <v>233</v>
      </c>
      <c r="Z109" s="42" t="s">
        <v>233</v>
      </c>
      <c r="AA109" s="42" t="s">
        <v>233</v>
      </c>
      <c r="AB109" s="42" t="s">
        <v>233</v>
      </c>
      <c r="AC109" s="42" t="s">
        <v>233</v>
      </c>
      <c r="AD109" s="42" t="s">
        <v>233</v>
      </c>
      <c r="AE109" s="42" t="s">
        <v>233</v>
      </c>
      <c r="AF109" s="42" t="s">
        <v>233</v>
      </c>
      <c r="AG109" s="42" t="s">
        <v>233</v>
      </c>
      <c r="AH109" s="42" t="s">
        <v>233</v>
      </c>
      <c r="AI109" s="42" t="s">
        <v>233</v>
      </c>
      <c r="AJ109" s="42" t="s">
        <v>233</v>
      </c>
    </row>
    <row r="110" spans="1:36" s="30" customFormat="1" ht="23.25" customHeight="1" x14ac:dyDescent="0.2">
      <c r="A110" s="26" t="s">
        <v>223</v>
      </c>
      <c r="B110" s="43" t="s">
        <v>150</v>
      </c>
      <c r="C110" s="55">
        <f t="shared" si="107"/>
        <v>4.0422380000000001E-2</v>
      </c>
      <c r="D110" s="55">
        <v>0</v>
      </c>
      <c r="E110" s="55">
        <v>0</v>
      </c>
      <c r="F110" s="55">
        <v>4.0422380000000001E-2</v>
      </c>
      <c r="G110" s="55">
        <v>0</v>
      </c>
      <c r="H110" s="55">
        <f t="shared" si="108"/>
        <v>0</v>
      </c>
      <c r="I110" s="55">
        <v>0</v>
      </c>
      <c r="J110" s="55">
        <v>0</v>
      </c>
      <c r="K110" s="55">
        <v>0</v>
      </c>
      <c r="L110" s="55">
        <v>0</v>
      </c>
      <c r="M110" s="55">
        <f t="shared" si="109"/>
        <v>4.0422380000000001E-2</v>
      </c>
      <c r="N110" s="55">
        <f t="shared" si="110"/>
        <v>0</v>
      </c>
      <c r="O110" s="55">
        <f t="shared" si="111"/>
        <v>0</v>
      </c>
      <c r="P110" s="55">
        <f t="shared" si="112"/>
        <v>4.0422380000000001E-2</v>
      </c>
      <c r="Q110" s="55">
        <f t="shared" si="113"/>
        <v>0</v>
      </c>
      <c r="R110" s="55">
        <f t="shared" si="114"/>
        <v>0</v>
      </c>
      <c r="S110" s="55">
        <v>0</v>
      </c>
      <c r="T110" s="55">
        <v>0</v>
      </c>
      <c r="U110" s="55">
        <v>0</v>
      </c>
      <c r="V110" s="55">
        <v>0</v>
      </c>
      <c r="W110" s="42" t="s">
        <v>233</v>
      </c>
      <c r="X110" s="42" t="s">
        <v>233</v>
      </c>
      <c r="Y110" s="42" t="s">
        <v>233</v>
      </c>
      <c r="Z110" s="42" t="s">
        <v>233</v>
      </c>
      <c r="AA110" s="42" t="s">
        <v>233</v>
      </c>
      <c r="AB110" s="42" t="s">
        <v>233</v>
      </c>
      <c r="AC110" s="42" t="s">
        <v>233</v>
      </c>
      <c r="AD110" s="42" t="s">
        <v>233</v>
      </c>
      <c r="AE110" s="42" t="s">
        <v>233</v>
      </c>
      <c r="AF110" s="42" t="s">
        <v>233</v>
      </c>
      <c r="AG110" s="42" t="s">
        <v>233</v>
      </c>
      <c r="AH110" s="42" t="s">
        <v>233</v>
      </c>
      <c r="AI110" s="42" t="s">
        <v>233</v>
      </c>
      <c r="AJ110" s="42" t="s">
        <v>233</v>
      </c>
    </row>
    <row r="111" spans="1:36" s="30" customFormat="1" ht="34.5" customHeight="1" x14ac:dyDescent="0.2">
      <c r="A111" s="26" t="s">
        <v>224</v>
      </c>
      <c r="B111" s="43" t="s">
        <v>151</v>
      </c>
      <c r="C111" s="55">
        <f t="shared" si="107"/>
        <v>0.03</v>
      </c>
      <c r="D111" s="55">
        <v>0</v>
      </c>
      <c r="E111" s="55">
        <v>0</v>
      </c>
      <c r="F111" s="55">
        <v>0.03</v>
      </c>
      <c r="G111" s="55">
        <v>0</v>
      </c>
      <c r="H111" s="55">
        <f t="shared" si="108"/>
        <v>0</v>
      </c>
      <c r="I111" s="55">
        <v>0</v>
      </c>
      <c r="J111" s="55">
        <v>0</v>
      </c>
      <c r="K111" s="55">
        <v>0</v>
      </c>
      <c r="L111" s="55">
        <v>0</v>
      </c>
      <c r="M111" s="55">
        <f t="shared" si="109"/>
        <v>0.03</v>
      </c>
      <c r="N111" s="55">
        <f t="shared" si="110"/>
        <v>0</v>
      </c>
      <c r="O111" s="55">
        <f t="shared" si="111"/>
        <v>0</v>
      </c>
      <c r="P111" s="55">
        <f t="shared" si="112"/>
        <v>0.03</v>
      </c>
      <c r="Q111" s="55">
        <f t="shared" si="113"/>
        <v>0</v>
      </c>
      <c r="R111" s="55">
        <f t="shared" si="114"/>
        <v>0</v>
      </c>
      <c r="S111" s="55">
        <v>0</v>
      </c>
      <c r="T111" s="55">
        <v>0</v>
      </c>
      <c r="U111" s="55">
        <v>0</v>
      </c>
      <c r="V111" s="55">
        <v>0</v>
      </c>
      <c r="W111" s="42" t="s">
        <v>233</v>
      </c>
      <c r="X111" s="42" t="s">
        <v>233</v>
      </c>
      <c r="Y111" s="42" t="s">
        <v>233</v>
      </c>
      <c r="Z111" s="42" t="s">
        <v>233</v>
      </c>
      <c r="AA111" s="42" t="s">
        <v>233</v>
      </c>
      <c r="AB111" s="42" t="s">
        <v>233</v>
      </c>
      <c r="AC111" s="42" t="s">
        <v>233</v>
      </c>
      <c r="AD111" s="42" t="s">
        <v>233</v>
      </c>
      <c r="AE111" s="42" t="s">
        <v>233</v>
      </c>
      <c r="AF111" s="42" t="s">
        <v>233</v>
      </c>
      <c r="AG111" s="42" t="s">
        <v>233</v>
      </c>
      <c r="AH111" s="42" t="s">
        <v>233</v>
      </c>
      <c r="AI111" s="42" t="s">
        <v>233</v>
      </c>
      <c r="AJ111" s="42" t="s">
        <v>233</v>
      </c>
    </row>
    <row r="112" spans="1:36" s="30" customFormat="1" ht="90.75" customHeight="1" x14ac:dyDescent="0.2">
      <c r="A112" s="26" t="s">
        <v>225</v>
      </c>
      <c r="B112" s="43" t="s">
        <v>240</v>
      </c>
      <c r="C112" s="55">
        <f t="shared" si="107"/>
        <v>0.29733999999999999</v>
      </c>
      <c r="D112" s="55">
        <v>0</v>
      </c>
      <c r="E112" s="55">
        <v>0</v>
      </c>
      <c r="F112" s="55">
        <v>0.29733999999999999</v>
      </c>
      <c r="G112" s="55">
        <v>0</v>
      </c>
      <c r="H112" s="55">
        <f t="shared" si="108"/>
        <v>0.77367900000000001</v>
      </c>
      <c r="I112" s="55">
        <v>0</v>
      </c>
      <c r="J112" s="55">
        <v>0</v>
      </c>
      <c r="K112" s="55">
        <v>0.77367900000000001</v>
      </c>
      <c r="L112" s="55">
        <v>0</v>
      </c>
      <c r="M112" s="55">
        <f t="shared" si="109"/>
        <v>-0.47633900000000001</v>
      </c>
      <c r="N112" s="55">
        <f t="shared" si="110"/>
        <v>0</v>
      </c>
      <c r="O112" s="55">
        <f t="shared" si="111"/>
        <v>0</v>
      </c>
      <c r="P112" s="55">
        <f t="shared" si="112"/>
        <v>-0.47633900000000001</v>
      </c>
      <c r="Q112" s="55">
        <f t="shared" si="113"/>
        <v>0</v>
      </c>
      <c r="R112" s="55">
        <f t="shared" si="114"/>
        <v>0.77</v>
      </c>
      <c r="S112" s="55">
        <v>0</v>
      </c>
      <c r="T112" s="55">
        <v>0</v>
      </c>
      <c r="U112" s="55">
        <v>0.77</v>
      </c>
      <c r="V112" s="55">
        <v>0</v>
      </c>
      <c r="W112" s="42" t="s">
        <v>233</v>
      </c>
      <c r="X112" s="42" t="s">
        <v>233</v>
      </c>
      <c r="Y112" s="42" t="s">
        <v>233</v>
      </c>
      <c r="Z112" s="42" t="s">
        <v>233</v>
      </c>
      <c r="AA112" s="42" t="s">
        <v>233</v>
      </c>
      <c r="AB112" s="42" t="s">
        <v>233</v>
      </c>
      <c r="AC112" s="42" t="s">
        <v>233</v>
      </c>
      <c r="AD112" s="42" t="s">
        <v>233</v>
      </c>
      <c r="AE112" s="42" t="s">
        <v>233</v>
      </c>
      <c r="AF112" s="42" t="s">
        <v>233</v>
      </c>
      <c r="AG112" s="42" t="s">
        <v>233</v>
      </c>
      <c r="AH112" s="42" t="s">
        <v>233</v>
      </c>
      <c r="AI112" s="42" t="s">
        <v>233</v>
      </c>
      <c r="AJ112" s="42" t="s">
        <v>233</v>
      </c>
    </row>
    <row r="113" spans="1:36" s="30" customFormat="1" ht="33.75" customHeight="1" x14ac:dyDescent="0.2">
      <c r="A113" s="26" t="s">
        <v>226</v>
      </c>
      <c r="B113" s="43" t="s">
        <v>241</v>
      </c>
      <c r="C113" s="55">
        <f t="shared" si="107"/>
        <v>1.1000000000000001</v>
      </c>
      <c r="D113" s="55">
        <v>0</v>
      </c>
      <c r="E113" s="55">
        <v>0</v>
      </c>
      <c r="F113" s="55">
        <v>1.1000000000000001</v>
      </c>
      <c r="G113" s="55">
        <v>0</v>
      </c>
      <c r="H113" s="55">
        <f t="shared" si="108"/>
        <v>2.02</v>
      </c>
      <c r="I113" s="55">
        <v>0</v>
      </c>
      <c r="J113" s="55">
        <v>0</v>
      </c>
      <c r="K113" s="55">
        <v>2.02</v>
      </c>
      <c r="L113" s="55">
        <v>0</v>
      </c>
      <c r="M113" s="55">
        <f t="shared" si="109"/>
        <v>-0.91999999999999993</v>
      </c>
      <c r="N113" s="55">
        <f t="shared" si="110"/>
        <v>0</v>
      </c>
      <c r="O113" s="55">
        <f t="shared" si="111"/>
        <v>0</v>
      </c>
      <c r="P113" s="55">
        <f t="shared" si="112"/>
        <v>-0.91999999999999993</v>
      </c>
      <c r="Q113" s="55">
        <f t="shared" si="113"/>
        <v>0</v>
      </c>
      <c r="R113" s="55">
        <f t="shared" si="114"/>
        <v>2.02</v>
      </c>
      <c r="S113" s="55">
        <v>0</v>
      </c>
      <c r="T113" s="55">
        <v>0</v>
      </c>
      <c r="U113" s="55">
        <v>2.02</v>
      </c>
      <c r="V113" s="55">
        <v>0</v>
      </c>
      <c r="W113" s="42" t="s">
        <v>233</v>
      </c>
      <c r="X113" s="42" t="s">
        <v>233</v>
      </c>
      <c r="Y113" s="42" t="s">
        <v>233</v>
      </c>
      <c r="Z113" s="42" t="s">
        <v>233</v>
      </c>
      <c r="AA113" s="42" t="s">
        <v>233</v>
      </c>
      <c r="AB113" s="42" t="s">
        <v>233</v>
      </c>
      <c r="AC113" s="42" t="s">
        <v>233</v>
      </c>
      <c r="AD113" s="42" t="s">
        <v>233</v>
      </c>
      <c r="AE113" s="42" t="s">
        <v>233</v>
      </c>
      <c r="AF113" s="42" t="s">
        <v>233</v>
      </c>
      <c r="AG113" s="42" t="s">
        <v>233</v>
      </c>
      <c r="AH113" s="42" t="s">
        <v>233</v>
      </c>
      <c r="AI113" s="42" t="s">
        <v>233</v>
      </c>
      <c r="AJ113" s="42" t="s">
        <v>233</v>
      </c>
    </row>
    <row r="114" spans="1:36" s="30" customFormat="1" ht="33" customHeight="1" x14ac:dyDescent="0.2">
      <c r="A114" s="26" t="s">
        <v>227</v>
      </c>
      <c r="B114" s="43" t="s">
        <v>242</v>
      </c>
      <c r="C114" s="55">
        <f t="shared" si="107"/>
        <v>1.1000000000000001</v>
      </c>
      <c r="D114" s="55">
        <v>0</v>
      </c>
      <c r="E114" s="55">
        <v>0</v>
      </c>
      <c r="F114" s="55">
        <v>1.1000000000000001</v>
      </c>
      <c r="G114" s="55">
        <v>0</v>
      </c>
      <c r="H114" s="55">
        <f t="shared" si="108"/>
        <v>1.146889</v>
      </c>
      <c r="I114" s="55">
        <v>0</v>
      </c>
      <c r="J114" s="55">
        <v>0</v>
      </c>
      <c r="K114" s="55">
        <v>1.146889</v>
      </c>
      <c r="L114" s="55">
        <v>0</v>
      </c>
      <c r="M114" s="55">
        <f t="shared" si="109"/>
        <v>-4.6888999999999958E-2</v>
      </c>
      <c r="N114" s="55">
        <f t="shared" si="110"/>
        <v>0</v>
      </c>
      <c r="O114" s="55">
        <f t="shared" si="111"/>
        <v>0</v>
      </c>
      <c r="P114" s="55">
        <f t="shared" si="112"/>
        <v>-4.6888999999999958E-2</v>
      </c>
      <c r="Q114" s="55">
        <f t="shared" si="113"/>
        <v>0</v>
      </c>
      <c r="R114" s="55">
        <f t="shared" si="114"/>
        <v>1.146889</v>
      </c>
      <c r="S114" s="55">
        <v>0</v>
      </c>
      <c r="T114" s="55">
        <v>0</v>
      </c>
      <c r="U114" s="55">
        <v>1.146889</v>
      </c>
      <c r="V114" s="55">
        <v>0</v>
      </c>
      <c r="W114" s="42" t="s">
        <v>233</v>
      </c>
      <c r="X114" s="42" t="s">
        <v>233</v>
      </c>
      <c r="Y114" s="42" t="s">
        <v>233</v>
      </c>
      <c r="Z114" s="42" t="s">
        <v>233</v>
      </c>
      <c r="AA114" s="42" t="s">
        <v>233</v>
      </c>
      <c r="AB114" s="42" t="s">
        <v>233</v>
      </c>
      <c r="AC114" s="42" t="s">
        <v>233</v>
      </c>
      <c r="AD114" s="42" t="s">
        <v>233</v>
      </c>
      <c r="AE114" s="42" t="s">
        <v>233</v>
      </c>
      <c r="AF114" s="42" t="s">
        <v>233</v>
      </c>
      <c r="AG114" s="42" t="s">
        <v>233</v>
      </c>
      <c r="AH114" s="42" t="s">
        <v>233</v>
      </c>
      <c r="AI114" s="42" t="s">
        <v>233</v>
      </c>
      <c r="AJ114" s="42" t="s">
        <v>233</v>
      </c>
    </row>
    <row r="115" spans="1:36" s="30" customFormat="1" ht="43.5" customHeight="1" x14ac:dyDescent="0.2">
      <c r="A115" s="26" t="s">
        <v>228</v>
      </c>
      <c r="B115" s="43" t="s">
        <v>243</v>
      </c>
      <c r="C115" s="55">
        <f t="shared" si="107"/>
        <v>0</v>
      </c>
      <c r="D115" s="55">
        <v>0</v>
      </c>
      <c r="E115" s="55">
        <v>0</v>
      </c>
      <c r="F115" s="55">
        <v>0</v>
      </c>
      <c r="G115" s="55">
        <v>0</v>
      </c>
      <c r="H115" s="55">
        <f t="shared" si="108"/>
        <v>8.7191000000000005E-2</v>
      </c>
      <c r="I115" s="55">
        <v>0</v>
      </c>
      <c r="J115" s="55">
        <v>1.9317999999999998E-2</v>
      </c>
      <c r="K115" s="55">
        <v>6.2E-2</v>
      </c>
      <c r="L115" s="55">
        <v>5.8729999999999997E-3</v>
      </c>
      <c r="M115" s="55">
        <f t="shared" si="109"/>
        <v>-8.7191000000000005E-2</v>
      </c>
      <c r="N115" s="55">
        <f t="shared" si="110"/>
        <v>0</v>
      </c>
      <c r="O115" s="55">
        <f t="shared" si="111"/>
        <v>-1.9317999999999998E-2</v>
      </c>
      <c r="P115" s="55">
        <f t="shared" si="112"/>
        <v>-6.2E-2</v>
      </c>
      <c r="Q115" s="55">
        <f t="shared" si="113"/>
        <v>-5.8729999999999997E-3</v>
      </c>
      <c r="R115" s="55">
        <f t="shared" si="114"/>
        <v>8.7191000000000005E-2</v>
      </c>
      <c r="S115" s="55">
        <v>0</v>
      </c>
      <c r="T115" s="55">
        <v>1.9317999999999998E-2</v>
      </c>
      <c r="U115" s="55">
        <v>6.2E-2</v>
      </c>
      <c r="V115" s="55">
        <v>5.8729999999999997E-3</v>
      </c>
      <c r="W115" s="42" t="s">
        <v>233</v>
      </c>
      <c r="X115" s="42" t="s">
        <v>233</v>
      </c>
      <c r="Y115" s="42" t="s">
        <v>233</v>
      </c>
      <c r="Z115" s="42" t="s">
        <v>233</v>
      </c>
      <c r="AA115" s="42" t="s">
        <v>233</v>
      </c>
      <c r="AB115" s="42" t="s">
        <v>233</v>
      </c>
      <c r="AC115" s="42" t="s">
        <v>233</v>
      </c>
      <c r="AD115" s="42" t="s">
        <v>233</v>
      </c>
      <c r="AE115" s="42" t="s">
        <v>233</v>
      </c>
      <c r="AF115" s="42" t="s">
        <v>233</v>
      </c>
      <c r="AG115" s="42" t="s">
        <v>233</v>
      </c>
      <c r="AH115" s="42" t="s">
        <v>233</v>
      </c>
      <c r="AI115" s="42" t="s">
        <v>233</v>
      </c>
      <c r="AJ115" s="42" t="s">
        <v>233</v>
      </c>
    </row>
    <row r="116" spans="1:36" s="30" customFormat="1" ht="34.5" customHeight="1" x14ac:dyDescent="0.2">
      <c r="A116" s="26" t="s">
        <v>229</v>
      </c>
      <c r="B116" s="43" t="s">
        <v>256</v>
      </c>
      <c r="C116" s="55">
        <f t="shared" si="107"/>
        <v>0.1</v>
      </c>
      <c r="D116" s="55">
        <v>0</v>
      </c>
      <c r="E116" s="55">
        <v>0</v>
      </c>
      <c r="F116" s="55">
        <v>0.1</v>
      </c>
      <c r="G116" s="55">
        <v>0</v>
      </c>
      <c r="H116" s="55">
        <f t="shared" si="108"/>
        <v>0</v>
      </c>
      <c r="I116" s="55">
        <v>0</v>
      </c>
      <c r="J116" s="55">
        <v>0</v>
      </c>
      <c r="K116" s="55">
        <v>0</v>
      </c>
      <c r="L116" s="55">
        <v>0</v>
      </c>
      <c r="M116" s="55">
        <f t="shared" si="109"/>
        <v>0.1</v>
      </c>
      <c r="N116" s="55">
        <f t="shared" si="110"/>
        <v>0</v>
      </c>
      <c r="O116" s="55">
        <f t="shared" si="111"/>
        <v>0</v>
      </c>
      <c r="P116" s="55">
        <f t="shared" si="112"/>
        <v>0.1</v>
      </c>
      <c r="Q116" s="55">
        <f t="shared" si="113"/>
        <v>0</v>
      </c>
      <c r="R116" s="55">
        <f t="shared" si="114"/>
        <v>0</v>
      </c>
      <c r="S116" s="55">
        <v>0</v>
      </c>
      <c r="T116" s="55">
        <v>0</v>
      </c>
      <c r="U116" s="55">
        <v>0</v>
      </c>
      <c r="V116" s="55">
        <v>0</v>
      </c>
      <c r="W116" s="42" t="s">
        <v>233</v>
      </c>
      <c r="X116" s="42" t="s">
        <v>233</v>
      </c>
      <c r="Y116" s="42" t="s">
        <v>233</v>
      </c>
      <c r="Z116" s="42" t="s">
        <v>233</v>
      </c>
      <c r="AA116" s="42" t="s">
        <v>233</v>
      </c>
      <c r="AB116" s="42" t="s">
        <v>233</v>
      </c>
      <c r="AC116" s="42" t="s">
        <v>233</v>
      </c>
      <c r="AD116" s="42" t="s">
        <v>233</v>
      </c>
      <c r="AE116" s="42" t="s">
        <v>233</v>
      </c>
      <c r="AF116" s="42" t="s">
        <v>233</v>
      </c>
      <c r="AG116" s="42" t="s">
        <v>233</v>
      </c>
      <c r="AH116" s="42" t="s">
        <v>233</v>
      </c>
      <c r="AI116" s="42" t="s">
        <v>233</v>
      </c>
      <c r="AJ116" s="42" t="s">
        <v>233</v>
      </c>
    </row>
    <row r="117" spans="1:36" s="30" customFormat="1" ht="33" customHeight="1" x14ac:dyDescent="0.2">
      <c r="A117" s="26" t="s">
        <v>230</v>
      </c>
      <c r="B117" s="43" t="s">
        <v>244</v>
      </c>
      <c r="C117" s="55">
        <f t="shared" si="107"/>
        <v>0</v>
      </c>
      <c r="D117" s="55">
        <v>0</v>
      </c>
      <c r="E117" s="55">
        <v>0</v>
      </c>
      <c r="F117" s="55">
        <v>0</v>
      </c>
      <c r="G117" s="55">
        <v>0</v>
      </c>
      <c r="H117" s="55">
        <f t="shared" si="108"/>
        <v>3.07</v>
      </c>
      <c r="I117" s="55">
        <v>0</v>
      </c>
      <c r="J117" s="55">
        <v>0</v>
      </c>
      <c r="K117" s="55">
        <v>3.07</v>
      </c>
      <c r="L117" s="55">
        <v>0</v>
      </c>
      <c r="M117" s="55">
        <f t="shared" si="109"/>
        <v>-3.07</v>
      </c>
      <c r="N117" s="55">
        <f t="shared" si="110"/>
        <v>0</v>
      </c>
      <c r="O117" s="55">
        <f t="shared" si="111"/>
        <v>0</v>
      </c>
      <c r="P117" s="55">
        <f t="shared" si="112"/>
        <v>-3.07</v>
      </c>
      <c r="Q117" s="55">
        <f t="shared" si="113"/>
        <v>0</v>
      </c>
      <c r="R117" s="55">
        <f t="shared" si="114"/>
        <v>3.07</v>
      </c>
      <c r="S117" s="55">
        <v>0</v>
      </c>
      <c r="T117" s="55">
        <v>0</v>
      </c>
      <c r="U117" s="55">
        <v>3.07</v>
      </c>
      <c r="V117" s="55">
        <v>0</v>
      </c>
      <c r="W117" s="42" t="s">
        <v>233</v>
      </c>
      <c r="X117" s="42" t="s">
        <v>233</v>
      </c>
      <c r="Y117" s="42" t="s">
        <v>233</v>
      </c>
      <c r="Z117" s="42" t="s">
        <v>233</v>
      </c>
      <c r="AA117" s="42" t="s">
        <v>233</v>
      </c>
      <c r="AB117" s="42" t="s">
        <v>233</v>
      </c>
      <c r="AC117" s="42" t="s">
        <v>233</v>
      </c>
      <c r="AD117" s="42" t="s">
        <v>233</v>
      </c>
      <c r="AE117" s="42" t="s">
        <v>233</v>
      </c>
      <c r="AF117" s="42" t="s">
        <v>233</v>
      </c>
      <c r="AG117" s="42" t="s">
        <v>233</v>
      </c>
      <c r="AH117" s="42" t="s">
        <v>233</v>
      </c>
      <c r="AI117" s="42" t="s">
        <v>233</v>
      </c>
      <c r="AJ117" s="42" t="s">
        <v>233</v>
      </c>
    </row>
    <row r="118" spans="1:36" s="30" customFormat="1" ht="23.25" customHeight="1" x14ac:dyDescent="0.2">
      <c r="A118" s="26" t="s">
        <v>231</v>
      </c>
      <c r="B118" s="43" t="s">
        <v>257</v>
      </c>
      <c r="C118" s="55">
        <f t="shared" si="107"/>
        <v>0</v>
      </c>
      <c r="D118" s="55">
        <v>0</v>
      </c>
      <c r="E118" s="55">
        <v>0</v>
      </c>
      <c r="F118" s="55">
        <v>0</v>
      </c>
      <c r="G118" s="55">
        <v>0</v>
      </c>
      <c r="H118" s="55">
        <f t="shared" si="108"/>
        <v>0.36880299999999999</v>
      </c>
      <c r="I118" s="55">
        <v>0</v>
      </c>
      <c r="J118" s="55">
        <v>6.4412999999999998E-2</v>
      </c>
      <c r="K118" s="55">
        <v>0.28480800000000001</v>
      </c>
      <c r="L118" s="55">
        <v>1.9581999999999999E-2</v>
      </c>
      <c r="M118" s="55">
        <f t="shared" si="109"/>
        <v>-0.36880299999999999</v>
      </c>
      <c r="N118" s="55">
        <f t="shared" si="110"/>
        <v>0</v>
      </c>
      <c r="O118" s="55">
        <f t="shared" si="111"/>
        <v>-6.4412999999999998E-2</v>
      </c>
      <c r="P118" s="55">
        <f t="shared" si="112"/>
        <v>-0.28480800000000001</v>
      </c>
      <c r="Q118" s="55">
        <f t="shared" si="113"/>
        <v>-1.9581999999999999E-2</v>
      </c>
      <c r="R118" s="55">
        <f t="shared" si="114"/>
        <v>0.36880299999999999</v>
      </c>
      <c r="S118" s="55">
        <v>0</v>
      </c>
      <c r="T118" s="55">
        <v>6.4412999999999998E-2</v>
      </c>
      <c r="U118" s="55">
        <v>0.28480800000000001</v>
      </c>
      <c r="V118" s="55">
        <v>1.9581999999999999E-2</v>
      </c>
      <c r="W118" s="42" t="s">
        <v>233</v>
      </c>
      <c r="X118" s="42" t="s">
        <v>233</v>
      </c>
      <c r="Y118" s="42" t="s">
        <v>233</v>
      </c>
      <c r="Z118" s="42" t="s">
        <v>233</v>
      </c>
      <c r="AA118" s="42" t="s">
        <v>233</v>
      </c>
      <c r="AB118" s="42" t="s">
        <v>233</v>
      </c>
      <c r="AC118" s="42" t="s">
        <v>233</v>
      </c>
      <c r="AD118" s="42" t="s">
        <v>233</v>
      </c>
      <c r="AE118" s="42" t="s">
        <v>233</v>
      </c>
      <c r="AF118" s="42" t="s">
        <v>233</v>
      </c>
      <c r="AG118" s="42" t="s">
        <v>233</v>
      </c>
      <c r="AH118" s="42" t="s">
        <v>233</v>
      </c>
      <c r="AI118" s="42" t="s">
        <v>233</v>
      </c>
      <c r="AJ118" s="42" t="s">
        <v>233</v>
      </c>
    </row>
    <row r="119" spans="1:36" s="30" customFormat="1" ht="33" customHeight="1" x14ac:dyDescent="0.2">
      <c r="A119" s="26" t="s">
        <v>232</v>
      </c>
      <c r="B119" s="43" t="s">
        <v>245</v>
      </c>
      <c r="C119" s="55">
        <f t="shared" si="107"/>
        <v>0</v>
      </c>
      <c r="D119" s="55">
        <v>0</v>
      </c>
      <c r="E119" s="55">
        <v>0</v>
      </c>
      <c r="F119" s="55">
        <v>0</v>
      </c>
      <c r="G119" s="55">
        <v>0</v>
      </c>
      <c r="H119" s="55">
        <f t="shared" si="108"/>
        <v>5.64</v>
      </c>
      <c r="I119" s="55">
        <v>0</v>
      </c>
      <c r="J119" s="55">
        <v>0</v>
      </c>
      <c r="K119" s="55">
        <v>5.64</v>
      </c>
      <c r="L119" s="55">
        <v>0</v>
      </c>
      <c r="M119" s="55">
        <f t="shared" si="109"/>
        <v>-5.64</v>
      </c>
      <c r="N119" s="55">
        <f t="shared" si="110"/>
        <v>0</v>
      </c>
      <c r="O119" s="55">
        <f t="shared" si="111"/>
        <v>0</v>
      </c>
      <c r="P119" s="55">
        <f t="shared" si="112"/>
        <v>-5.64</v>
      </c>
      <c r="Q119" s="55">
        <f t="shared" si="113"/>
        <v>0</v>
      </c>
      <c r="R119" s="55">
        <f t="shared" si="114"/>
        <v>5.64</v>
      </c>
      <c r="S119" s="55">
        <v>0</v>
      </c>
      <c r="T119" s="55">
        <v>0</v>
      </c>
      <c r="U119" s="55">
        <v>5.64</v>
      </c>
      <c r="V119" s="55">
        <v>0</v>
      </c>
      <c r="W119" s="42" t="s">
        <v>233</v>
      </c>
      <c r="X119" s="42" t="s">
        <v>233</v>
      </c>
      <c r="Y119" s="42" t="s">
        <v>233</v>
      </c>
      <c r="Z119" s="42" t="s">
        <v>233</v>
      </c>
      <c r="AA119" s="42" t="s">
        <v>233</v>
      </c>
      <c r="AB119" s="42" t="s">
        <v>233</v>
      </c>
      <c r="AC119" s="42" t="s">
        <v>233</v>
      </c>
      <c r="AD119" s="42" t="s">
        <v>233</v>
      </c>
      <c r="AE119" s="42" t="s">
        <v>233</v>
      </c>
      <c r="AF119" s="42" t="s">
        <v>233</v>
      </c>
      <c r="AG119" s="42" t="s">
        <v>233</v>
      </c>
      <c r="AH119" s="42" t="s">
        <v>233</v>
      </c>
      <c r="AI119" s="42" t="s">
        <v>233</v>
      </c>
      <c r="AJ119" s="42" t="s">
        <v>233</v>
      </c>
    </row>
    <row r="120" spans="1:36" s="30" customFormat="1" ht="16.5" customHeight="1" x14ac:dyDescent="0.2"/>
    <row r="121" spans="1:36" s="30" customFormat="1" ht="11.25" customHeight="1" x14ac:dyDescent="0.2">
      <c r="A121" s="35" t="s">
        <v>80</v>
      </c>
      <c r="B121" s="36"/>
      <c r="C121" s="37"/>
    </row>
    <row r="122" spans="1:36" s="30" customFormat="1" ht="11.25" x14ac:dyDescent="0.2">
      <c r="A122" s="38" t="s">
        <v>81</v>
      </c>
    </row>
    <row r="124" spans="1:36" x14ac:dyDescent="0.2">
      <c r="A124" s="76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  <c r="AD124" s="76"/>
      <c r="AE124" s="76"/>
      <c r="AF124" s="76"/>
      <c r="AG124" s="76"/>
      <c r="AH124" s="76"/>
      <c r="AI124" s="76"/>
      <c r="AJ124" s="76"/>
    </row>
    <row r="125" spans="1:36" x14ac:dyDescent="0.2">
      <c r="A125" s="40"/>
    </row>
    <row r="126" spans="1:36" x14ac:dyDescent="0.2">
      <c r="A126" s="40"/>
    </row>
  </sheetData>
  <mergeCells count="29">
    <mergeCell ref="A124:AJ124"/>
    <mergeCell ref="AE15:AI16"/>
    <mergeCell ref="AJ15:AJ25"/>
    <mergeCell ref="C16:G16"/>
    <mergeCell ref="H16:L16"/>
    <mergeCell ref="M16:Q16"/>
    <mergeCell ref="R16:V16"/>
    <mergeCell ref="C15:G15"/>
    <mergeCell ref="H15:L15"/>
    <mergeCell ref="M15:Q15"/>
    <mergeCell ref="R15:V15"/>
    <mergeCell ref="W15:Z16"/>
    <mergeCell ref="AA15:AD16"/>
    <mergeCell ref="AE9:AJ9"/>
    <mergeCell ref="AE10:AJ10"/>
    <mergeCell ref="AG11:AJ11"/>
    <mergeCell ref="A14:A16"/>
    <mergeCell ref="B14:B16"/>
    <mergeCell ref="C14:G14"/>
    <mergeCell ref="H14:L14"/>
    <mergeCell ref="M14:Q14"/>
    <mergeCell ref="R14:V14"/>
    <mergeCell ref="W14:AJ14"/>
    <mergeCell ref="AG8:AJ8"/>
    <mergeCell ref="AH2:AJ2"/>
    <mergeCell ref="AF3:AJ3"/>
    <mergeCell ref="A4:AJ4"/>
    <mergeCell ref="A5:AJ5"/>
    <mergeCell ref="AG7:AJ7"/>
  </mergeCells>
  <printOptions horizontalCentered="1"/>
  <pageMargins left="0.19685039370078741" right="0.19685039370078741" top="0.39370078740157483" bottom="0.19685039370078741" header="0.27559055118110237" footer="0.27559055118110237"/>
  <pageSetup paperSize="8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 Юлия Викторовна</dc:creator>
  <cp:lastModifiedBy>Воробьева Юлия Викторовна</cp:lastModifiedBy>
  <cp:lastPrinted>2017-11-14T07:29:37Z</cp:lastPrinted>
  <dcterms:created xsi:type="dcterms:W3CDTF">2016-10-24T05:41:47Z</dcterms:created>
  <dcterms:modified xsi:type="dcterms:W3CDTF">2018-02-15T02:05:25Z</dcterms:modified>
</cp:coreProperties>
</file>